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<sst xmlns="http://schemas.openxmlformats.org/spreadsheetml/2006/main" count="127" uniqueCount="122">
  <si>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</si>
  <si>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</si>
  <si>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</si>
  <si>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</si>
  <si>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</si>
  <si>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</si>
  <si>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</si>
  <si>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</si>
  <si>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</si>
  <si>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</si>
  <si>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</si>
  <si>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</si>
  <si>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</si>
  <si>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</si>
  <si>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</si>
  <si>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</si>
  <si>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</si>
  <si>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</si>
  <si>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</si>
  <si>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</si>
  <si>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</si>
  <si>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</si>
  <si>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</si>
  <si>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</si>
  <si>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</si>
  <si>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</si>
  <si>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</si>
  <si>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</si>
  <si>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</si>
  <si>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</si>
  <si>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</si>
  <si>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</si>
  <si>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</si>
  <si>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</si>
  <si>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</si>
  <si>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</si>
  <si>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</si>
  <si>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</si>
  <si>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</si>
  <si>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</si>
  <si>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</si>
  <si>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</si>
  <si>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Выручка по начислению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</si>
  <si>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</si>
  <si>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</si>
  <si>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</si>
  <si>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 xml:space="preserve">Тарифы обслуживания за 2010 года в расчете на 1 кв.м. </t>
  </si>
  <si>
    <t>Фактические расходы с НДС</t>
  </si>
  <si>
    <t>Текущий ремонт и техническое обслуживание дома</t>
  </si>
  <si>
    <t>Обслуживание лифта</t>
  </si>
  <si>
    <t>Административно-управленические расходы</t>
  </si>
  <si>
    <t>Итого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</si>
  <si>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</si>
  <si>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</si>
  <si>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</si>
  <si>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</si>
  <si>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 xml:space="preserve">Тариф руб/кв.м. общ.пл. (для жильцов второго этажа и выше)                </t>
  </si>
  <si>
    <t xml:space="preserve">Тариф руб/кв.м. общ.пл. (для жильцов первого этажа)                     </t>
  </si>
  <si>
    <t>ОАО "УЖХ Советского района городского округа г.Уфа" за 2010 год</t>
  </si>
  <si>
    <t>Поступление</t>
  </si>
  <si>
    <t>Фонд капремонта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</si>
  <si>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</si>
  <si>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</si>
  <si>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</si>
  <si>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</si>
  <si>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</si>
  <si>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</si>
  <si>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</si>
  <si>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</si>
  <si>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</si>
  <si>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</si>
  <si>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</si>
  <si>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</si>
  <si>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</si>
  <si>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</si>
  <si>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</si>
  <si>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</si>
  <si>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</si>
  <si>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</si>
  <si>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</si>
  <si>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</si>
  <si>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</si>
  <si>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</si>
  <si>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</si>
  <si>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</si>
  <si>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</si>
  <si>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</si>
  <si>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</si>
  <si>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</si>
  <si>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</si>
  <si>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</si>
  <si>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</si>
  <si>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</si>
  <si>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</si>
  <si>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</si>
  <si>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</si>
  <si>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</si>
  <si>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</si>
  <si>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</si>
  <si>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</si>
  <si>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</si>
  <si>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</si>
  <si>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</si>
  <si>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</si>
  <si>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</si>
  <si>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</si>
  <si>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</si>
  <si>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</si>
  <si>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</si>
  <si>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</si>
  <si>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</si>
  <si>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</si>
  <si>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</si>
  <si>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</si>
  <si>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</si>
  <si>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</si>
  <si>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112492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</si>
  <si>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</si>
  <si>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</si>
  <si>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</si>
  <si>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кирпичн.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</si>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</sst>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5">
        <row r="6">
          <cell r="J6" t="str">
            <v>50 лет Октября,7</v>
          </cell>
        </row>
        <row r="8">
          <cell r="J8">
            <v>1964</v>
          </cell>
        </row>
        <row r="9">
          <cell r="J9">
            <v>2704.1</v>
          </cell>
        </row>
        <row r="12">
          <cell r="J12">
            <v>1799.6</v>
          </cell>
        </row>
        <row r="13">
          <cell r="J13">
            <v>5</v>
          </cell>
        </row>
        <row r="15">
          <cell r="J15">
            <v>973</v>
          </cell>
        </row>
        <row r="20">
          <cell r="J20">
            <v>2923</v>
          </cell>
        </row>
        <row r="21">
          <cell r="J21">
            <v>2269</v>
          </cell>
        </row>
        <row r="22">
          <cell r="J22">
            <v>260</v>
          </cell>
        </row>
        <row r="23">
          <cell r="J23">
            <v>69</v>
          </cell>
        </row>
        <row r="24">
          <cell r="J24">
            <v>127</v>
          </cell>
        </row>
        <row r="28">
          <cell r="J28">
            <v>363</v>
          </cell>
        </row>
        <row r="29">
          <cell r="J29" t="str">
            <v>ХВС, ЦО</v>
          </cell>
        </row>
        <row r="31">
          <cell r="J31">
            <v>31189.360000000044</v>
          </cell>
        </row>
        <row r="32">
          <cell r="J32">
            <v>327669.66</v>
          </cell>
        </row>
        <row r="35">
          <cell r="J35">
            <v>29301.96</v>
          </cell>
        </row>
        <row r="37">
          <cell r="J37">
            <v>4467.624</v>
          </cell>
        </row>
        <row r="39">
          <cell r="J39">
            <v>352340.38399999996</v>
          </cell>
        </row>
        <row r="43">
          <cell r="J43">
            <v>91692.06312038608</v>
          </cell>
        </row>
        <row r="48">
          <cell r="J48">
            <v>7392.127086726308</v>
          </cell>
        </row>
        <row r="49">
          <cell r="J49">
            <v>0</v>
          </cell>
        </row>
        <row r="54">
          <cell r="J54">
            <v>0</v>
          </cell>
        </row>
        <row r="59">
          <cell r="J59">
            <v>7675.348939307682</v>
          </cell>
        </row>
        <row r="67">
          <cell r="J67">
            <v>9753.6</v>
          </cell>
        </row>
        <row r="70">
          <cell r="J70">
            <v>19794.855</v>
          </cell>
        </row>
        <row r="74">
          <cell r="J74">
            <v>1897</v>
          </cell>
        </row>
        <row r="75">
          <cell r="J75">
            <v>11191.6</v>
          </cell>
        </row>
        <row r="78">
          <cell r="J78">
            <v>99946.94067796611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3">
          <cell r="J83">
            <v>1368.1421410172509</v>
          </cell>
        </row>
        <row r="87">
          <cell r="J87">
            <v>2834.0497873630584</v>
          </cell>
        </row>
        <row r="88">
          <cell r="J88">
            <v>2834.0497873630584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3217.3033573953003</v>
          </cell>
        </row>
        <row r="110">
          <cell r="J110">
            <v>4807.053899693443</v>
          </cell>
        </row>
        <row r="114">
          <cell r="J114">
            <v>41744.050847457635</v>
          </cell>
        </row>
        <row r="115">
          <cell r="J115">
            <v>5442.864406779661</v>
          </cell>
        </row>
        <row r="116">
          <cell r="J116">
            <v>13279.050847457629</v>
          </cell>
        </row>
        <row r="117">
          <cell r="J117">
            <v>0</v>
          </cell>
        </row>
        <row r="119">
          <cell r="J119">
            <v>19080.669491525427</v>
          </cell>
        </row>
        <row r="120">
          <cell r="J120">
            <v>3820.4152542372885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121.05084745762713</v>
          </cell>
        </row>
        <row r="124">
          <cell r="J124">
            <v>0</v>
          </cell>
        </row>
        <row r="125">
          <cell r="J125">
            <v>0</v>
          </cell>
        </row>
        <row r="129">
          <cell r="J129">
            <v>9651.92270721663</v>
          </cell>
        </row>
        <row r="133">
          <cell r="J133">
            <v>5808.4068</v>
          </cell>
        </row>
        <row r="134">
          <cell r="J134">
            <v>4480.838983050848</v>
          </cell>
        </row>
        <row r="138">
          <cell r="J138">
            <v>3007.491525423729</v>
          </cell>
        </row>
        <row r="140">
          <cell r="J140">
            <v>0</v>
          </cell>
        </row>
        <row r="147">
          <cell r="J147">
            <v>0</v>
          </cell>
        </row>
        <row r="148">
          <cell r="J148">
            <v>9789.366954635654</v>
          </cell>
        </row>
        <row r="149">
          <cell r="J149">
            <v>1832.728606779661</v>
          </cell>
        </row>
        <row r="150">
          <cell r="J150">
            <v>7164.30273559322</v>
          </cell>
        </row>
        <row r="151">
          <cell r="J151">
            <v>22742.495893220337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68"/>
  <sheetViews>
    <sheetView tabSelected="1" workbookViewId="0" topLeftCell="A7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96</v>
      </c>
      <c r="B4"/>
    </row>
    <row r="5" spans="1:2" ht="12.75">
      <c r="A5" s="13" t="s">
        <v>58</v>
      </c>
      <c r="B5"/>
    </row>
    <row r="6" spans="1:2" ht="12.75">
      <c r="A6" s="13"/>
      <c r="B6" s="13"/>
    </row>
    <row r="7" spans="1:2" ht="12.75">
      <c r="A7" s="3" t="s">
        <v>98</v>
      </c>
      <c r="B7" s="15" t="str">
        <f>'[1]2 (6)'!J6</f>
        <v>50 лет Октября,7</v>
      </c>
    </row>
    <row r="8" ht="12.75">
      <c r="A8" s="3" t="s">
        <v>1</v>
      </c>
    </row>
    <row r="9" spans="1:2" ht="12.75">
      <c r="A9" t="s">
        <v>2</v>
      </c>
      <c r="B9" s="2">
        <f>'[1]2 (6)'!J8</f>
        <v>1964</v>
      </c>
    </row>
    <row r="10" spans="1:2" ht="12.75">
      <c r="A10" t="s">
        <v>3</v>
      </c>
      <c r="B10" s="2">
        <f>'[1]2 (6)'!J9</f>
        <v>2704.1</v>
      </c>
    </row>
    <row r="11" spans="1:2" ht="12.75" hidden="1">
      <c r="A11" t="s">
        <v>4</v>
      </c>
      <c r="B11" s="2">
        <f>'[1]2 (6)'!J12</f>
        <v>1799.6</v>
      </c>
    </row>
    <row r="12" spans="1:2" ht="12.75" customHeight="1">
      <c r="A12" s="47" t="s">
        <v>118</v>
      </c>
      <c r="B12" s="49" t="s">
        <v>120</v>
      </c>
    </row>
    <row r="13" spans="1:2" ht="12.75" customHeight="1">
      <c r="A13" s="47" t="s">
        <v>119</v>
      </c>
      <c r="B13" s="48" t="s">
        <v>121</v>
      </c>
    </row>
    <row r="14" spans="1:2" ht="12.75">
      <c r="A14" s="47" t="s">
        <v>7</v>
      </c>
      <c r="B14" s="48">
        <v>973</v>
      </c>
    </row>
    <row r="15" spans="1:2" ht="12.75">
      <c r="A15" t="s">
        <v>5</v>
      </c>
      <c r="B15" s="2">
        <f>'[1]2 (6)'!J13</f>
        <v>5</v>
      </c>
    </row>
    <row r="16" spans="1:2" ht="12.75">
      <c r="A16" t="s">
        <v>6</v>
      </c>
      <c r="B16" s="2">
        <f>'[1]2 (6)'!J14</f>
        <v>0</v>
      </c>
    </row>
    <row r="17" spans="1:2" ht="12.75" hidden="1">
      <c r="A17" t="s">
        <v>7</v>
      </c>
      <c r="B17" s="2">
        <f>'[1]2 (6)'!J15</f>
        <v>973</v>
      </c>
    </row>
    <row r="18" spans="1:2" ht="12.75" hidden="1">
      <c r="A18" t="s">
        <v>8</v>
      </c>
      <c r="B18" s="2">
        <f>'[1]2 (6)'!J16</f>
        <v>0</v>
      </c>
    </row>
    <row r="19" spans="1:2" ht="12.75">
      <c r="A19" t="s">
        <v>99</v>
      </c>
      <c r="B19" s="8">
        <f>B20+B21</f>
        <v>5192</v>
      </c>
    </row>
    <row r="20" spans="1:2" ht="12.75">
      <c r="A20" t="s">
        <v>9</v>
      </c>
      <c r="B20" s="2">
        <f>'[1]2 (6)'!J20</f>
        <v>2923</v>
      </c>
    </row>
    <row r="21" spans="1:2" ht="12.75">
      <c r="A21" t="s">
        <v>10</v>
      </c>
      <c r="B21" s="2">
        <f>'[1]2 (6)'!J21</f>
        <v>2269</v>
      </c>
    </row>
    <row r="22" spans="1:2" ht="12.75" hidden="1">
      <c r="A22" t="s">
        <v>11</v>
      </c>
      <c r="B22" s="2">
        <f>'[1]2 (6)'!J22</f>
        <v>260</v>
      </c>
    </row>
    <row r="23" spans="1:2" ht="12.75">
      <c r="A23" t="s">
        <v>12</v>
      </c>
      <c r="B23" s="2">
        <f>'[1]2 (6)'!J23</f>
        <v>69</v>
      </c>
    </row>
    <row r="24" spans="1:2" ht="12.75">
      <c r="A24" t="s">
        <v>13</v>
      </c>
      <c r="B24" s="2">
        <f>'[1]2 (6)'!J24</f>
        <v>127</v>
      </c>
    </row>
    <row r="25" spans="1:2" ht="12.75">
      <c r="A25" t="s">
        <v>14</v>
      </c>
      <c r="B25" s="2">
        <f>'[1]2 (6)'!J28</f>
        <v>363</v>
      </c>
    </row>
    <row r="26" spans="1:2" ht="12.75" hidden="1">
      <c r="A26" t="s">
        <v>15</v>
      </c>
      <c r="B26" s="2">
        <f>'[1]2 (6)'!J28</f>
        <v>363</v>
      </c>
    </row>
    <row r="27" spans="1:2" ht="12.75">
      <c r="A27" s="24" t="s">
        <v>16</v>
      </c>
      <c r="B27" s="25" t="str">
        <f>'[1]2 (6)'!J29</f>
        <v>ХВС, ЦО</v>
      </c>
    </row>
    <row r="29" spans="1:2" ht="12.75">
      <c r="A29" s="10" t="s">
        <v>53</v>
      </c>
      <c r="B29" s="12" t="s">
        <v>117</v>
      </c>
    </row>
    <row r="30" spans="1:2" ht="12.75">
      <c r="A30" s="16" t="s">
        <v>100</v>
      </c>
      <c r="B30" s="11">
        <f>'[1]2 (6)'!J31</f>
        <v>31189.360000000044</v>
      </c>
    </row>
    <row r="31" spans="1:2" ht="12.75">
      <c r="A31" s="17" t="s">
        <v>54</v>
      </c>
      <c r="B31" s="11">
        <f>'[1]2 (6)'!J32</f>
        <v>327669.66</v>
      </c>
    </row>
    <row r="32" spans="1:2" ht="12.75">
      <c r="A32" s="17" t="s">
        <v>55</v>
      </c>
      <c r="B32" s="11">
        <f>'[1]2 (6)'!J35</f>
        <v>29301.96</v>
      </c>
    </row>
    <row r="33" spans="1:2" ht="12.75">
      <c r="A33" s="17" t="s">
        <v>97</v>
      </c>
      <c r="B33" s="11">
        <f>'[1]2 (6)'!J37</f>
        <v>4467.624</v>
      </c>
    </row>
    <row r="34" spans="1:2" ht="12.75">
      <c r="A34" s="18" t="s">
        <v>59</v>
      </c>
      <c r="B34" s="11">
        <f>'[1]2 (6)'!J39</f>
        <v>352340.38399999996</v>
      </c>
    </row>
    <row r="35" spans="1:2" ht="12.75">
      <c r="A35" s="16" t="s">
        <v>101</v>
      </c>
      <c r="B35" s="11">
        <f>B30+B31+B32+B33-B34</f>
        <v>40288.22000000009</v>
      </c>
    </row>
    <row r="36" spans="1:2" s="7" customFormat="1" ht="12.75">
      <c r="A36" s="10" t="s">
        <v>17</v>
      </c>
      <c r="B36" s="26" t="s">
        <v>18</v>
      </c>
    </row>
    <row r="37" spans="1:2" ht="12.75">
      <c r="A37" s="9" t="s">
        <v>41</v>
      </c>
      <c r="B37" s="11">
        <f>SUM(B38:B46)</f>
        <v>142004.46705969376</v>
      </c>
    </row>
    <row r="38" spans="1:2" ht="12.75">
      <c r="A38" s="1" t="s">
        <v>19</v>
      </c>
      <c r="B38" s="27">
        <f>'[1]2 (6)'!J43-B39</f>
        <v>84299.93603365977</v>
      </c>
    </row>
    <row r="39" spans="1:2" ht="12.75">
      <c r="A39" s="1" t="s">
        <v>40</v>
      </c>
      <c r="B39" s="27">
        <f>'[1]2 (6)'!J48</f>
        <v>7392.127086726308</v>
      </c>
    </row>
    <row r="40" spans="1:2" ht="12.75">
      <c r="A40" s="1" t="s">
        <v>20</v>
      </c>
      <c r="B40" s="27">
        <f>'[1]2 (6)'!J49</f>
        <v>0</v>
      </c>
    </row>
    <row r="41" spans="1:2" ht="12.75">
      <c r="A41" s="1" t="s">
        <v>21</v>
      </c>
      <c r="B41" s="27">
        <f>'[1]2 (6)'!J54</f>
        <v>0</v>
      </c>
    </row>
    <row r="42" spans="1:2" ht="12.75">
      <c r="A42" s="19" t="s">
        <v>92</v>
      </c>
      <c r="B42" s="27">
        <f>'[1]2 (6)'!J59</f>
        <v>7675.348939307682</v>
      </c>
    </row>
    <row r="43" spans="1:2" ht="12.75">
      <c r="A43" s="1" t="s">
        <v>22</v>
      </c>
      <c r="B43" s="27">
        <f>'[1]2 (6)'!J67</f>
        <v>9753.6</v>
      </c>
    </row>
    <row r="44" spans="1:2" ht="12.75">
      <c r="A44" s="1" t="s">
        <v>23</v>
      </c>
      <c r="B44" s="27">
        <f>'[1]2 (6)'!J70</f>
        <v>19794.855</v>
      </c>
    </row>
    <row r="45" spans="1:2" ht="12.75">
      <c r="A45" s="1" t="s">
        <v>24</v>
      </c>
      <c r="B45" s="27">
        <f>'[1]2 (6)'!J74+'[1]2 (6)'!J75</f>
        <v>13088.6</v>
      </c>
    </row>
    <row r="46" spans="1:2" ht="12.75">
      <c r="A46" s="1" t="s">
        <v>25</v>
      </c>
      <c r="B46" s="27">
        <f>'[1]2 (6)'!J76</f>
        <v>0</v>
      </c>
    </row>
    <row r="47" spans="1:2" ht="12.75">
      <c r="A47" s="30" t="s">
        <v>31</v>
      </c>
      <c r="B47" s="11">
        <f>B48+B49+B50+B51</f>
        <v>99946.94067796611</v>
      </c>
    </row>
    <row r="48" spans="1:2" ht="12.75">
      <c r="A48" s="31" t="s">
        <v>65</v>
      </c>
      <c r="B48" s="27">
        <f>'[1]2 (6)'!J78</f>
        <v>99946.94067796611</v>
      </c>
    </row>
    <row r="49" spans="1:2" ht="12.75" hidden="1">
      <c r="A49" s="32" t="s">
        <v>67</v>
      </c>
      <c r="B49" s="27">
        <f>'[1]2 (6)'!J79</f>
        <v>0</v>
      </c>
    </row>
    <row r="50" spans="1:2" ht="12.75" hidden="1">
      <c r="A50" s="33" t="s">
        <v>66</v>
      </c>
      <c r="B50" s="27">
        <f>'[1]2 (6)'!J80</f>
        <v>0</v>
      </c>
    </row>
    <row r="51" spans="1:2" ht="12.75" hidden="1">
      <c r="A51" s="34" t="s">
        <v>68</v>
      </c>
      <c r="B51" s="27">
        <f>'[1]2 (6)'!J81</f>
        <v>0</v>
      </c>
    </row>
    <row r="52" spans="1:2" ht="25.5">
      <c r="A52" s="35" t="s">
        <v>44</v>
      </c>
      <c r="B52" s="11">
        <f>B53+B54+B86+B87</f>
        <v>69430.92954014332</v>
      </c>
    </row>
    <row r="53" spans="1:2" ht="12.75">
      <c r="A53" s="36" t="s">
        <v>26</v>
      </c>
      <c r="B53" s="27">
        <f>'[1]2 (6)'!J83+'[1]2 (6)'!J110</f>
        <v>6175.1960407106935</v>
      </c>
    </row>
    <row r="54" spans="1:2" ht="12.75">
      <c r="A54" s="36" t="s">
        <v>27</v>
      </c>
      <c r="B54" s="27">
        <f>'[1]2 (6)'!J87+'[1]2 (6)'!J114</f>
        <v>44578.100634820694</v>
      </c>
    </row>
    <row r="55" spans="1:2" ht="12.75">
      <c r="A55" s="37" t="s">
        <v>69</v>
      </c>
      <c r="B55" s="27">
        <f>'[1]2 (6)'!J88</f>
        <v>2834.0497873630584</v>
      </c>
    </row>
    <row r="56" spans="1:2" ht="12.75" hidden="1">
      <c r="A56" s="37" t="s">
        <v>70</v>
      </c>
      <c r="B56" s="27">
        <f>'[1]2 (6)'!J89</f>
        <v>0</v>
      </c>
    </row>
    <row r="57" spans="1:2" ht="12.75" hidden="1">
      <c r="A57" s="37" t="s">
        <v>76</v>
      </c>
      <c r="B57" s="27">
        <f>'[1]2 (6)'!J90</f>
        <v>0</v>
      </c>
    </row>
    <row r="58" spans="1:2" ht="12.75" hidden="1">
      <c r="A58" s="37" t="s">
        <v>89</v>
      </c>
      <c r="B58" s="27">
        <f>'[1]2 (6)'!J91</f>
        <v>0</v>
      </c>
    </row>
    <row r="59" spans="1:2" ht="12.75" hidden="1">
      <c r="A59" s="37" t="s">
        <v>79</v>
      </c>
      <c r="B59" s="27">
        <f>'[1]2 (6)'!J92</f>
        <v>0</v>
      </c>
    </row>
    <row r="60" spans="1:2" ht="12.75" hidden="1">
      <c r="A60" s="37" t="s">
        <v>84</v>
      </c>
      <c r="B60" s="27">
        <f>'[1]2 (6)'!J93</f>
        <v>0</v>
      </c>
    </row>
    <row r="61" spans="1:2" ht="12.75" hidden="1">
      <c r="A61" s="37" t="s">
        <v>77</v>
      </c>
      <c r="B61" s="27">
        <f>'[1]2 (6)'!J94</f>
        <v>0</v>
      </c>
    </row>
    <row r="62" spans="1:2" ht="12.75" hidden="1">
      <c r="A62" s="37" t="s">
        <v>95</v>
      </c>
      <c r="B62" s="27">
        <f>'[1]2 (6)'!J95</f>
        <v>0</v>
      </c>
    </row>
    <row r="63" spans="1:2" ht="12.75" hidden="1">
      <c r="A63" s="37" t="s">
        <v>78</v>
      </c>
      <c r="B63" s="27">
        <f>'[1]2 (6)'!J96</f>
        <v>0</v>
      </c>
    </row>
    <row r="64" spans="1:2" ht="12.75" hidden="1">
      <c r="A64" s="37" t="s">
        <v>80</v>
      </c>
      <c r="B64" s="27">
        <f>'[1]2 (6)'!J97</f>
        <v>0</v>
      </c>
    </row>
    <row r="65" spans="1:2" ht="12.75" hidden="1">
      <c r="A65" s="37" t="s">
        <v>91</v>
      </c>
      <c r="B65" s="27">
        <f>'[1]2 (6)'!J98</f>
        <v>0</v>
      </c>
    </row>
    <row r="66" spans="1:2" ht="12.75" hidden="1">
      <c r="A66" s="37" t="s">
        <v>87</v>
      </c>
      <c r="B66" s="27">
        <f>'[1]2 (6)'!J99</f>
        <v>0</v>
      </c>
    </row>
    <row r="67" spans="1:2" ht="12.75" hidden="1">
      <c r="A67" s="37" t="s">
        <v>90</v>
      </c>
      <c r="B67" s="27">
        <f>'[1]2 (6)'!J100</f>
        <v>0</v>
      </c>
    </row>
    <row r="68" spans="1:2" ht="12.75" hidden="1">
      <c r="A68" s="37" t="s">
        <v>88</v>
      </c>
      <c r="B68" s="27">
        <f>'[1]2 (6)'!J101</f>
        <v>0</v>
      </c>
    </row>
    <row r="69" spans="1:2" ht="12.75" hidden="1">
      <c r="A69" s="37" t="s">
        <v>110</v>
      </c>
      <c r="B69" s="27">
        <f>'[1]2 (6)'!J102</f>
        <v>0</v>
      </c>
    </row>
    <row r="70" spans="1:2" ht="12.75" hidden="1">
      <c r="A70" s="37" t="s">
        <v>85</v>
      </c>
      <c r="B70" s="27">
        <f>'[1]2 (6)'!J103</f>
        <v>0</v>
      </c>
    </row>
    <row r="71" spans="1:2" ht="12.75" hidden="1">
      <c r="A71" s="37" t="s">
        <v>86</v>
      </c>
      <c r="B71" s="27">
        <f>'[1]2 (6)'!J104</f>
        <v>0</v>
      </c>
    </row>
    <row r="72" spans="1:2" ht="12.75">
      <c r="A72" s="37" t="s">
        <v>83</v>
      </c>
      <c r="B72" s="27">
        <f>'[1]2 (6)'!J115</f>
        <v>5442.864406779661</v>
      </c>
    </row>
    <row r="73" spans="1:2" ht="12.75">
      <c r="A73" s="37" t="s">
        <v>73</v>
      </c>
      <c r="B73" s="27">
        <f>'[1]2 (6)'!J116</f>
        <v>13279.050847457629</v>
      </c>
    </row>
    <row r="74" spans="1:2" ht="12.75" hidden="1">
      <c r="A74" s="37" t="s">
        <v>71</v>
      </c>
      <c r="B74" s="27">
        <f>'[1]2 (6)'!J117</f>
        <v>0</v>
      </c>
    </row>
    <row r="75" spans="1:2" ht="12.75" hidden="1">
      <c r="A75" s="37" t="s">
        <v>112</v>
      </c>
      <c r="B75" s="27">
        <f>'[1]2 (6)'!J118</f>
        <v>0</v>
      </c>
    </row>
    <row r="76" spans="1:2" ht="12.75">
      <c r="A76" s="37" t="s">
        <v>75</v>
      </c>
      <c r="B76" s="27">
        <f>'[1]2 (6)'!J119</f>
        <v>19080.669491525427</v>
      </c>
    </row>
    <row r="77" spans="1:2" ht="12.75">
      <c r="A77" s="37" t="s">
        <v>74</v>
      </c>
      <c r="B77" s="27">
        <f>'[1]2 (6)'!J120</f>
        <v>3820.4152542372885</v>
      </c>
    </row>
    <row r="78" spans="1:2" ht="12.75" hidden="1">
      <c r="A78" s="37" t="s">
        <v>81</v>
      </c>
      <c r="B78" s="27">
        <f>'[1]2 (6)'!J121</f>
        <v>0</v>
      </c>
    </row>
    <row r="79" spans="1:2" ht="12.75" hidden="1">
      <c r="A79" s="37" t="s">
        <v>82</v>
      </c>
      <c r="B79" s="27">
        <f>'[1]2 (6)'!J122</f>
        <v>0</v>
      </c>
    </row>
    <row r="80" spans="1:2" ht="12.75">
      <c r="A80" s="37" t="s">
        <v>72</v>
      </c>
      <c r="B80" s="27">
        <f>'[1]2 (6)'!J123</f>
        <v>121.05084745762713</v>
      </c>
    </row>
    <row r="81" spans="1:2" ht="12.75" hidden="1">
      <c r="A81" s="28" t="s">
        <v>28</v>
      </c>
      <c r="B81" s="27">
        <f>'[1]2 (6)'!J124</f>
        <v>0</v>
      </c>
    </row>
    <row r="82" spans="1:2" ht="12.75" hidden="1">
      <c r="A82" s="14" t="s">
        <v>93</v>
      </c>
      <c r="B82" s="27">
        <f>'[1]2 (6)'!J125</f>
        <v>0</v>
      </c>
    </row>
    <row r="83" spans="1:2" ht="12.75" hidden="1">
      <c r="A83" s="14" t="s">
        <v>111</v>
      </c>
      <c r="B83" s="27">
        <f>'[1]2 (6)'!J126</f>
        <v>0</v>
      </c>
    </row>
    <row r="84" spans="1:2" ht="12.75" hidden="1">
      <c r="A84" s="14" t="s">
        <v>94</v>
      </c>
      <c r="B84" s="27">
        <f>'[1]2 (6)'!J127</f>
        <v>0</v>
      </c>
    </row>
    <row r="85" spans="1:2" ht="12.75" hidden="1">
      <c r="A85" s="14" t="s">
        <v>109</v>
      </c>
      <c r="B85" s="27">
        <f>'[1]2 (6)'!J128</f>
        <v>0</v>
      </c>
    </row>
    <row r="86" spans="1:2" ht="12.75">
      <c r="A86" s="5" t="s">
        <v>29</v>
      </c>
      <c r="B86" s="27">
        <f>'[1]2 (6)'!J105+'[1]2 (6)'!J129</f>
        <v>12869.22606461193</v>
      </c>
    </row>
    <row r="87" spans="1:2" ht="12.75">
      <c r="A87" s="5" t="s">
        <v>30</v>
      </c>
      <c r="B87" s="27">
        <f>'[1]2 (6)'!J133</f>
        <v>5808.4068</v>
      </c>
    </row>
    <row r="88" spans="1:2" ht="12.75">
      <c r="A88" s="9" t="s">
        <v>32</v>
      </c>
      <c r="B88" s="11">
        <f>'[1]2 (6)'!J134</f>
        <v>4480.838983050848</v>
      </c>
    </row>
    <row r="89" spans="1:2" ht="12.75">
      <c r="A89" s="4" t="s">
        <v>39</v>
      </c>
      <c r="B89" s="11">
        <f>'[1]2 (6)'!J138</f>
        <v>3007.491525423729</v>
      </c>
    </row>
    <row r="90" spans="1:2" ht="12.75">
      <c r="A90" s="4" t="s">
        <v>45</v>
      </c>
      <c r="B90" s="11">
        <f>'[1]2 (6)'!J139+'[1]2 (6)'!J140+'[1]2 (6)'!J143+'[1]2 (6)'!J146+'[1]2 (6)'!J147</f>
        <v>0</v>
      </c>
    </row>
    <row r="91" spans="1:2" ht="12.75">
      <c r="A91" s="4" t="s">
        <v>64</v>
      </c>
      <c r="B91" s="11">
        <f>'[1]2 (6)'!J148</f>
        <v>9789.366954635654</v>
      </c>
    </row>
    <row r="92" spans="1:2" ht="12.75">
      <c r="A92" s="4" t="s">
        <v>52</v>
      </c>
      <c r="B92" s="11">
        <f>'[1]2 (6)'!J149</f>
        <v>1832.728606779661</v>
      </c>
    </row>
    <row r="93" spans="1:2" ht="12.75">
      <c r="A93" s="4" t="s">
        <v>34</v>
      </c>
      <c r="B93" s="11">
        <f>'[1]2 (6)'!J150</f>
        <v>7164.30273559322</v>
      </c>
    </row>
    <row r="94" spans="1:2" ht="12.75">
      <c r="A94" s="4" t="s">
        <v>33</v>
      </c>
      <c r="B94" s="11">
        <f>'[1]2 (6)'!J151</f>
        <v>22742.495893220337</v>
      </c>
    </row>
    <row r="95" spans="1:2" ht="12.75">
      <c r="A95" s="4" t="s">
        <v>43</v>
      </c>
      <c r="B95" s="11">
        <f>B37+B47+B52+B88+B89+B90+B91+B92+B93+B94</f>
        <v>360399.56197650667</v>
      </c>
    </row>
    <row r="96" spans="1:2" ht="12.75">
      <c r="A96" s="6" t="s">
        <v>35</v>
      </c>
      <c r="B96" s="27">
        <f>'[1]2 (6)'!J153</f>
        <v>0</v>
      </c>
    </row>
    <row r="97" spans="1:2" ht="12.75">
      <c r="A97" s="4" t="s">
        <v>36</v>
      </c>
      <c r="B97" s="11">
        <f>B95+B96</f>
        <v>360399.56197650667</v>
      </c>
    </row>
    <row r="98" spans="1:2" ht="12.75">
      <c r="A98" s="6" t="s">
        <v>37</v>
      </c>
      <c r="B98" s="27">
        <f>B97*0.18</f>
        <v>64871.9211557712</v>
      </c>
    </row>
    <row r="99" spans="1:2" ht="12.75">
      <c r="A99" s="4" t="s">
        <v>38</v>
      </c>
      <c r="B99" s="11">
        <f>B97+B98</f>
        <v>425271.48313227785</v>
      </c>
    </row>
    <row r="100" spans="1:2" ht="12.75">
      <c r="A100" s="46" t="s">
        <v>114</v>
      </c>
      <c r="B100" s="26">
        <v>-39560.9</v>
      </c>
    </row>
    <row r="101" spans="1:2" ht="14.25" customHeight="1">
      <c r="A101" s="46" t="s">
        <v>115</v>
      </c>
      <c r="B101" s="26">
        <f>B34+B100-B99</f>
        <v>-112491.99913227791</v>
      </c>
    </row>
    <row r="102" spans="1:2" ht="24">
      <c r="A102" s="29" t="s">
        <v>116</v>
      </c>
      <c r="B102" s="21"/>
    </row>
    <row r="103" spans="1:2" ht="12.75">
      <c r="A103" s="20"/>
      <c r="B103" s="21"/>
    </row>
    <row r="104" spans="1:2" ht="12.75">
      <c r="A104" s="22" t="s">
        <v>102</v>
      </c>
      <c r="B104" s="21"/>
    </row>
    <row r="105" spans="1:2" ht="12.75">
      <c r="A105" s="20" t="s">
        <v>103</v>
      </c>
      <c r="B105" s="21" t="s">
        <v>104</v>
      </c>
    </row>
    <row r="106" spans="1:2" ht="12.75">
      <c r="A106" s="22" t="s">
        <v>105</v>
      </c>
      <c r="B106" s="21"/>
    </row>
    <row r="107" spans="1:2" ht="12.75">
      <c r="A107" s="23" t="s">
        <v>108</v>
      </c>
      <c r="B107" s="21" t="s">
        <v>113</v>
      </c>
    </row>
    <row r="108" ht="12.75">
      <c r="A108" s="22" t="s">
        <v>106</v>
      </c>
    </row>
    <row r="109" ht="12.75">
      <c r="A109" s="23" t="s">
        <v>107</v>
      </c>
    </row>
    <row r="120" s="38" customFormat="1" ht="12.75">
      <c r="B120" s="39">
        <f>B99/B124/12</f>
        <v>13.105761717770479</v>
      </c>
    </row>
    <row r="121" s="38" customFormat="1" ht="12.75">
      <c r="B121" s="40"/>
    </row>
    <row r="122" s="38" customFormat="1" ht="12.75">
      <c r="A122" s="40" t="s">
        <v>46</v>
      </c>
    </row>
    <row r="123" s="38" customFormat="1" ht="12.75">
      <c r="B123" s="40"/>
    </row>
    <row r="124" spans="1:2" s="38" customFormat="1" ht="12.75">
      <c r="A124" s="38" t="s">
        <v>3</v>
      </c>
      <c r="B124" s="40">
        <f>B10</f>
        <v>2704.1</v>
      </c>
    </row>
    <row r="125" spans="1:2" s="38" customFormat="1" ht="12.75">
      <c r="A125" s="41" t="s">
        <v>42</v>
      </c>
      <c r="B125" s="40"/>
    </row>
    <row r="126" spans="1:2" s="38" customFormat="1" ht="12.75">
      <c r="A126" s="42" t="s">
        <v>56</v>
      </c>
      <c r="B126" s="43">
        <v>15.39</v>
      </c>
    </row>
    <row r="127" spans="1:2" s="38" customFormat="1" ht="12.75">
      <c r="A127" s="42" t="s">
        <v>57</v>
      </c>
      <c r="B127" s="43">
        <v>14.23</v>
      </c>
    </row>
    <row r="128" s="38" customFormat="1" ht="12.75">
      <c r="B128" s="40"/>
    </row>
    <row r="129" spans="1:2" s="38" customFormat="1" ht="12.75">
      <c r="A129" s="44" t="s">
        <v>47</v>
      </c>
      <c r="B129" s="40"/>
    </row>
    <row r="130" spans="1:2" s="38" customFormat="1" ht="12.75">
      <c r="A130" s="38" t="s">
        <v>41</v>
      </c>
      <c r="B130" s="39">
        <f>B37*1.18/B124/12</f>
        <v>5.163926110056292</v>
      </c>
    </row>
    <row r="131" spans="1:2" s="38" customFormat="1" ht="12.75">
      <c r="A131" s="38" t="s">
        <v>48</v>
      </c>
      <c r="B131" s="39" t="e">
        <f>(B47+B52+B88+B89+#REF!+B92)*1.18/B124/12</f>
        <v>#REF!</v>
      </c>
    </row>
    <row r="132" spans="1:2" s="38" customFormat="1" ht="12.75">
      <c r="A132" s="38" t="s">
        <v>49</v>
      </c>
      <c r="B132" s="39">
        <f>B90*1.18/B124/12</f>
        <v>0</v>
      </c>
    </row>
    <row r="133" spans="1:2" s="38" customFormat="1" ht="12.75">
      <c r="A133" s="38" t="s">
        <v>50</v>
      </c>
      <c r="B133" s="40">
        <f>(B91+B96)*1.18/B124/12</f>
        <v>0.3559857563967701</v>
      </c>
    </row>
    <row r="134" spans="1:2" s="38" customFormat="1" ht="12.75">
      <c r="A134" s="38" t="s">
        <v>34</v>
      </c>
      <c r="B134" s="39">
        <f>B93*1.18/B124/12</f>
        <v>0.26052652231796164</v>
      </c>
    </row>
    <row r="135" spans="1:2" s="38" customFormat="1" ht="12.75">
      <c r="A135" s="38" t="s">
        <v>33</v>
      </c>
      <c r="B135" s="39">
        <f>B94*1.18/B124/12</f>
        <v>0.8270202394512037</v>
      </c>
    </row>
    <row r="136" spans="1:2" s="38" customFormat="1" ht="12.75">
      <c r="A136" s="44" t="s">
        <v>51</v>
      </c>
      <c r="B136" s="45" t="e">
        <f>SUM(B130:B135)</f>
        <v>#REF!</v>
      </c>
    </row>
    <row r="137" s="38" customFormat="1" ht="12.75">
      <c r="B137" s="40"/>
    </row>
    <row r="138" spans="1:2" s="38" customFormat="1" ht="12.75">
      <c r="A138" s="38" t="s">
        <v>60</v>
      </c>
      <c r="B138" s="40"/>
    </row>
    <row r="139" spans="1:2" s="38" customFormat="1" ht="12.75">
      <c r="A139" s="38" t="s">
        <v>61</v>
      </c>
      <c r="B139" s="40"/>
    </row>
    <row r="140" spans="1:2" s="38" customFormat="1" ht="12.75">
      <c r="A140" s="38" t="s">
        <v>62</v>
      </c>
      <c r="B140" s="40"/>
    </row>
    <row r="141" spans="1:2" s="38" customFormat="1" ht="12.75">
      <c r="A141" s="38" t="s">
        <v>63</v>
      </c>
      <c r="B141" s="40"/>
    </row>
    <row r="142" s="38" customFormat="1" ht="12.75">
      <c r="B142" s="40"/>
    </row>
    <row r="143" s="38" customFormat="1" ht="12.75">
      <c r="B143" s="40"/>
    </row>
    <row r="144" s="38" customFormat="1" ht="12.75">
      <c r="B144" s="40"/>
    </row>
    <row r="145" s="38" customFormat="1" ht="12.75">
      <c r="B145" s="40"/>
    </row>
    <row r="146" s="38" customFormat="1" ht="12.75">
      <c r="B146" s="40"/>
    </row>
    <row r="147" s="38" customFormat="1" ht="12.75">
      <c r="B147" s="40"/>
    </row>
    <row r="148" s="38" customFormat="1" ht="12.75">
      <c r="B148" s="40"/>
    </row>
    <row r="149" s="38" customFormat="1" ht="12.75">
      <c r="B149" s="40"/>
    </row>
    <row r="150" s="38" customFormat="1" ht="12.75">
      <c r="B150" s="40"/>
    </row>
    <row r="151" s="38" customFormat="1" ht="12.75">
      <c r="B151" s="40"/>
    </row>
    <row r="152" s="38" customFormat="1" ht="12.75">
      <c r="B152" s="40"/>
    </row>
    <row r="153" s="38" customFormat="1" ht="12.75">
      <c r="B153" s="40"/>
    </row>
    <row r="154" s="38" customFormat="1" ht="12.75">
      <c r="B154" s="40"/>
    </row>
    <row r="155" s="38" customFormat="1" ht="12.75">
      <c r="B155" s="40"/>
    </row>
    <row r="156" s="38" customFormat="1" ht="12.75">
      <c r="B156" s="40"/>
    </row>
    <row r="157" s="38" customFormat="1" ht="12.75">
      <c r="B157" s="40"/>
    </row>
    <row r="158" s="38" customFormat="1" ht="12.75">
      <c r="B158" s="40"/>
    </row>
    <row r="159" s="38" customFormat="1" ht="12.75">
      <c r="B159" s="40"/>
    </row>
    <row r="160" s="38" customFormat="1" ht="12.75">
      <c r="B160" s="40"/>
    </row>
    <row r="161" s="38" customFormat="1" ht="12.75">
      <c r="B161" s="40"/>
    </row>
    <row r="162" s="38" customFormat="1" ht="12.75">
      <c r="B162" s="40"/>
    </row>
    <row r="163" s="38" customFormat="1" ht="12.75">
      <c r="B163" s="40"/>
    </row>
    <row r="164" s="38" customFormat="1" ht="12.75">
      <c r="B164" s="40"/>
    </row>
    <row r="165" s="38" customFormat="1" ht="12.75">
      <c r="B165" s="40"/>
    </row>
    <row r="166" s="38" customFormat="1" ht="12.75">
      <c r="B166" s="40"/>
    </row>
    <row r="167" s="38" customFormat="1" ht="12.75">
      <c r="B167" s="40"/>
    </row>
    <row r="168" s="38" customFormat="1" ht="12.75">
      <c r="B168" s="40"/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2011-02-07T06:05:43Z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