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лист)'!$A$1:$CQ$87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<sst xmlns="http://schemas.openxmlformats.org/spreadsheetml/2006/main" count="89" uniqueCount="89">
  <si>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</si>
  <si>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</si>
  <si>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</si>
  <si>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</si>
  <si>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</si>
  <si>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</si>
  <si>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</si>
  <si>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</si>
  <si>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</si>
  <si>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</si>
  <si>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</si>
  <si>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</si>
  <si>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</si>
  <si>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</si>
  <si>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</si>
  <si>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255628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</si>
  <si>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</si>
  <si>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</si>
  <si>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</si>
  <si>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</si>
  <si>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</si>
  <si>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</si>
  <si>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</si>
  <si>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</si>
  <si>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</si>
  <si>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</si>
  <si>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</si>
  <si>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</si>
  <si>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</si>
  <si>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</si>
  <si>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</si>
  <si>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</si>
  <si>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</si>
  <si>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</si>
  <si>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</si>
  <si>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</si>
  <si>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</si>
  <si>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</si>
  <si>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м/опровод, лифт</t>
  </si>
  <si>
    <t>Обслуживающая организация</t>
  </si>
  <si>
    <t>кв.№</t>
  </si>
  <si>
    <t>Бр.Кадомцевых, 16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</si>
  <si>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</si>
  <si>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</si>
  <si>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</si>
  <si>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</si>
  <si>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</si>
  <si>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</si>
  <si>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</si>
  <si>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</si>
  <si>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</si>
  <si>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</si>
  <si>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</si>
  <si>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</si>
  <si>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</si>
  <si>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</si>
  <si>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</si>
  <si>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</si>
  <si>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</si>
  <si>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</si>
  <si>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</si>
  <si>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</si>
  <si>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</si>
  <si>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</si>
  <si>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</si>
  <si>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Установка антивандальных светильников с энергосберегающими лампами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</si>
  <si>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</si>
  <si>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</si>
  <si>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</si>
  <si>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</si>
  <si>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</si>
  <si>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</si>
  <si>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</si>
  <si>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</si>
  <si>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</si>
  <si>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</si>
  <si>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</si>
  <si>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</si>
  <si>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</si>
  <si>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</si>
  <si>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</si>
  <si>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</si>
  <si>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подъездных табличек, досок объявлений, информационных стендов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</si>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</sst>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Q89"/>
  <sheetViews>
    <sheetView tabSelected="1" zoomScale="85" zoomScaleNormal="85" zoomScaleSheetLayoutView="100" workbookViewId="0" topLeftCell="A1">
      <selection activeCell="A9" sqref="A9"/>
    </sheetView>
  </sheetViews>
  <sheetFormatPr defaultColWidth="9.140625" defaultRowHeight="12.75"/>
  <cols>
    <col min="1" max="1" width="88.421875" style="51" customWidth="1"/>
    <col min="2" max="2" width="18.28125" style="65" customWidth="1"/>
    <col min="3" max="16384" width="9.140625" style="2" customWidth="1"/>
  </cols>
  <sheetData>
    <row r="1" ht="12">
      <c r="A1" s="64" t="s">
        <v>46</v>
      </c>
    </row>
    <row r="2" spans="1:2" s="3" customFormat="1" ht="12">
      <c r="A2" s="64" t="s">
        <v>77</v>
      </c>
      <c r="B2" s="66"/>
    </row>
    <row r="3" spans="1:2" s="3" customFormat="1" ht="12">
      <c r="A3" s="64" t="s">
        <v>16</v>
      </c>
      <c r="B3" s="66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3554.2</v>
      </c>
    </row>
    <row r="7" spans="1:2" s="6" customFormat="1" ht="12.75" customHeight="1">
      <c r="A7" s="73" t="s">
        <v>85</v>
      </c>
      <c r="B7" s="74" t="s">
        <v>87</v>
      </c>
    </row>
    <row r="8" spans="1:2" s="6" customFormat="1" ht="12.75" customHeight="1">
      <c r="A8" s="73" t="s">
        <v>86</v>
      </c>
      <c r="B8" s="74" t="s">
        <v>88</v>
      </c>
    </row>
    <row r="9" spans="1:2" s="6" customFormat="1" ht="12.75" customHeight="1">
      <c r="A9" s="73" t="s">
        <v>22</v>
      </c>
      <c r="B9" s="8">
        <v>1149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23</v>
      </c>
      <c r="B13" s="8">
        <v>871</v>
      </c>
    </row>
    <row r="14" spans="1:2" s="6" customFormat="1" ht="12.75" customHeight="1" hidden="1">
      <c r="A14" s="9" t="s">
        <v>24</v>
      </c>
      <c r="B14" s="10">
        <v>2192</v>
      </c>
    </row>
    <row r="15" spans="1:2" s="6" customFormat="1" ht="12.75" customHeight="1">
      <c r="A15" s="7" t="s">
        <v>12</v>
      </c>
      <c r="B15" s="10">
        <f>B16+B17</f>
        <v>4325</v>
      </c>
    </row>
    <row r="16" spans="1:2" s="6" customFormat="1" ht="12.75" customHeight="1">
      <c r="A16" s="7" t="s">
        <v>25</v>
      </c>
      <c r="B16" s="8">
        <v>1126</v>
      </c>
    </row>
    <row r="17" spans="1:2" s="6" customFormat="1" ht="12.75" customHeight="1">
      <c r="A17" s="7" t="s">
        <v>26</v>
      </c>
      <c r="B17" s="8">
        <v>3199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80</v>
      </c>
    </row>
    <row r="20" spans="1:2" s="6" customFormat="1" ht="12.75" customHeight="1">
      <c r="A20" s="11" t="s">
        <v>29</v>
      </c>
      <c r="B20" s="8">
        <v>181</v>
      </c>
    </row>
    <row r="21" spans="1:2" s="6" customFormat="1" ht="12.75" customHeight="1">
      <c r="A21" s="11" t="s">
        <v>14</v>
      </c>
      <c r="B21" s="8">
        <f>SUM(B22:B24)</f>
        <v>22</v>
      </c>
    </row>
    <row r="22" spans="1:2" s="6" customFormat="1" ht="12.75" customHeight="1" hidden="1">
      <c r="A22" s="9" t="s">
        <v>30</v>
      </c>
      <c r="B22" s="8">
        <v>17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5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13" t="s">
        <v>38</v>
      </c>
    </row>
    <row r="30" spans="1:2" s="16" customFormat="1" ht="12.75" customHeight="1">
      <c r="A30" s="14" t="s">
        <v>42</v>
      </c>
      <c r="B30" s="15" t="s">
        <v>84</v>
      </c>
    </row>
    <row r="31" spans="1:2" s="19" customFormat="1" ht="12.75" customHeight="1">
      <c r="A31" s="17" t="s">
        <v>5</v>
      </c>
      <c r="B31" s="18">
        <v>7434</v>
      </c>
    </row>
    <row r="32" spans="1:2" s="22" customFormat="1" ht="12.75" customHeight="1">
      <c r="A32" s="20" t="s">
        <v>6</v>
      </c>
      <c r="B32" s="21">
        <v>429592</v>
      </c>
    </row>
    <row r="33" spans="1:2" s="22" customFormat="1" ht="12.75" customHeight="1" hidden="1">
      <c r="A33" s="23" t="s">
        <v>51</v>
      </c>
      <c r="B33" s="21">
        <v>420675</v>
      </c>
    </row>
    <row r="34" spans="1:2" s="22" customFormat="1" ht="12.75" customHeight="1" hidden="1">
      <c r="A34" s="20" t="s">
        <v>47</v>
      </c>
      <c r="B34" s="25"/>
    </row>
    <row r="35" spans="1:2" s="22" customFormat="1" ht="12.75" customHeight="1" hidden="1">
      <c r="A35" s="23" t="s">
        <v>52</v>
      </c>
      <c r="B35" s="25"/>
    </row>
    <row r="36" spans="1:2" s="22" customFormat="1" ht="12.75" customHeight="1" hidden="1">
      <c r="A36" s="27" t="s">
        <v>50</v>
      </c>
      <c r="B36" s="25"/>
    </row>
    <row r="37" spans="1:2" s="22" customFormat="1" ht="12" customHeight="1" hidden="1">
      <c r="A37" s="23" t="s">
        <v>53</v>
      </c>
      <c r="B37" s="25"/>
    </row>
    <row r="38" spans="1:2" s="22" customFormat="1" ht="12.75" customHeight="1">
      <c r="A38" s="20" t="s">
        <v>44</v>
      </c>
      <c r="B38" s="24">
        <f>B33+B35+B37</f>
        <v>420675</v>
      </c>
    </row>
    <row r="39" spans="1:2" s="22" customFormat="1" ht="12.75" customHeight="1">
      <c r="A39" s="28" t="s">
        <v>48</v>
      </c>
      <c r="B39" s="24">
        <f>B31+B32+B34-B33-B35+B36-B37</f>
        <v>16351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43</v>
      </c>
      <c r="B41" s="30" t="s">
        <v>17</v>
      </c>
    </row>
    <row r="42" spans="1:2" s="31" customFormat="1" ht="13.5" customHeight="1">
      <c r="A42" s="26" t="s">
        <v>62</v>
      </c>
      <c r="B42" s="1">
        <v>109792</v>
      </c>
    </row>
    <row r="43" spans="1:2" s="31" customFormat="1" ht="13.5" customHeight="1">
      <c r="A43" s="32" t="s">
        <v>54</v>
      </c>
      <c r="B43" s="33">
        <v>53445</v>
      </c>
    </row>
    <row r="44" spans="1:2" s="31" customFormat="1" ht="13.5" customHeight="1">
      <c r="A44" s="32" t="s">
        <v>55</v>
      </c>
      <c r="B44" s="35">
        <v>7580</v>
      </c>
    </row>
    <row r="45" spans="1:2" s="31" customFormat="1" ht="13.5" customHeight="1">
      <c r="A45" s="32" t="s">
        <v>56</v>
      </c>
      <c r="B45" s="33">
        <v>9279</v>
      </c>
    </row>
    <row r="46" spans="1:2" s="31" customFormat="1" ht="13.5" customHeight="1">
      <c r="A46" s="32" t="s">
        <v>57</v>
      </c>
      <c r="B46" s="33">
        <v>7238</v>
      </c>
    </row>
    <row r="47" spans="1:2" s="36" customFormat="1" ht="13.5" customHeight="1">
      <c r="A47" s="32" t="s">
        <v>58</v>
      </c>
      <c r="B47" s="33">
        <v>28212</v>
      </c>
    </row>
    <row r="48" spans="1:2" s="36" customFormat="1" ht="13.5" customHeight="1">
      <c r="A48" s="32" t="s">
        <v>80</v>
      </c>
      <c r="B48" s="34">
        <v>2168</v>
      </c>
    </row>
    <row r="49" spans="1:2" s="36" customFormat="1" ht="13.5" customHeight="1">
      <c r="A49" s="32" t="s">
        <v>79</v>
      </c>
      <c r="B49" s="34">
        <v>1871</v>
      </c>
    </row>
    <row r="50" spans="1:2" s="38" customFormat="1" ht="12.75" customHeight="1">
      <c r="A50" s="39" t="s">
        <v>13</v>
      </c>
      <c r="B50" s="40">
        <v>91277</v>
      </c>
    </row>
    <row r="51" spans="1:2" s="38" customFormat="1" ht="12.75" customHeight="1">
      <c r="A51" s="32" t="s">
        <v>59</v>
      </c>
      <c r="B51" s="35">
        <v>7537</v>
      </c>
    </row>
    <row r="52" spans="1:2" s="19" customFormat="1" ht="12.75" customHeight="1">
      <c r="A52" s="32" t="s">
        <v>60</v>
      </c>
      <c r="B52" s="35">
        <v>61684</v>
      </c>
    </row>
    <row r="53" spans="1:2" s="53" customFormat="1" ht="24">
      <c r="A53" s="41" t="s">
        <v>83</v>
      </c>
      <c r="B53" s="67">
        <f>1319.24/1.18+222.43/1.18+888.87/1.18</f>
        <v>2059.779661016949</v>
      </c>
    </row>
    <row r="54" spans="1:2" s="53" customFormat="1" ht="12.75" customHeight="1">
      <c r="A54" s="41" t="s">
        <v>45</v>
      </c>
      <c r="B54" s="67">
        <f>(17310.22)/1.18</f>
        <v>14669.677966101697</v>
      </c>
    </row>
    <row r="55" spans="1:2" s="54" customFormat="1" ht="12.75" customHeight="1">
      <c r="A55" s="41" t="s">
        <v>63</v>
      </c>
      <c r="B55" s="68">
        <f>2772.02/1.18</f>
        <v>2349.169491525424</v>
      </c>
    </row>
    <row r="56" spans="1:95" s="56" customFormat="1" ht="12.75" customHeight="1">
      <c r="A56" s="41" t="s">
        <v>9</v>
      </c>
      <c r="B56" s="67">
        <f>669.71/1.18+3219.84/1.18</f>
        <v>3296.2288135593226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</row>
    <row r="57" spans="1:95" s="58" customFormat="1" ht="12.75" customHeight="1">
      <c r="A57" s="41" t="s">
        <v>78</v>
      </c>
      <c r="B57" s="67">
        <f>7413.37/1.18</f>
        <v>6282.516949152543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</row>
    <row r="58" spans="1:95" s="58" customFormat="1" ht="12.75" customHeight="1">
      <c r="A58" s="59" t="s">
        <v>64</v>
      </c>
      <c r="B58" s="68">
        <f>2641.52/1.18+6396.9/1.18</f>
        <v>7659.677966101695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</row>
    <row r="59" spans="1:2" s="53" customFormat="1" ht="12.75" customHeight="1">
      <c r="A59" s="60" t="s">
        <v>65</v>
      </c>
      <c r="B59" s="68">
        <f>29933.29/1.18</f>
        <v>25367.19491525424</v>
      </c>
    </row>
    <row r="60" spans="1:2" s="19" customFormat="1" ht="12.75" customHeight="1">
      <c r="A60" s="32" t="s">
        <v>61</v>
      </c>
      <c r="B60" s="35">
        <v>14421</v>
      </c>
    </row>
    <row r="61" spans="1:2" s="19" customFormat="1" ht="12.75" customHeight="1">
      <c r="A61" s="32" t="s">
        <v>66</v>
      </c>
      <c r="B61" s="33">
        <f>B6*0.179*12</f>
        <v>7634.4216</v>
      </c>
    </row>
    <row r="62" spans="1:2" s="19" customFormat="1" ht="12.75" customHeight="1">
      <c r="A62" s="37" t="s">
        <v>76</v>
      </c>
      <c r="B62" s="40">
        <f>SUM(B63:B65)</f>
        <v>15494.432371406092</v>
      </c>
    </row>
    <row r="63" spans="1:2" s="19" customFormat="1" ht="12.75" customHeight="1">
      <c r="A63" s="41" t="s">
        <v>82</v>
      </c>
      <c r="B63" s="34">
        <f>2716.31/1.18+1600.03/1.18+2133.99/1.18</f>
        <v>5466.381355932203</v>
      </c>
    </row>
    <row r="64" spans="1:2" s="19" customFormat="1" ht="12.75" customHeight="1">
      <c r="A64" s="41" t="s">
        <v>10</v>
      </c>
      <c r="B64" s="34">
        <f>8885.62/1.18</f>
        <v>7530.186440677967</v>
      </c>
    </row>
    <row r="65" spans="1:2" s="19" customFormat="1" ht="12.75" customHeight="1">
      <c r="A65" s="41" t="s">
        <v>81</v>
      </c>
      <c r="B65" s="69">
        <f>23128/47+5427.83/1.18/44+2243.46/1.18</f>
        <v>2497.8645747959217</v>
      </c>
    </row>
    <row r="66" spans="1:2" s="19" customFormat="1" ht="12.75" customHeight="1">
      <c r="A66" s="43" t="s">
        <v>67</v>
      </c>
      <c r="B66" s="34">
        <f>2227890/181008.8*B6</f>
        <v>43745.755112458624</v>
      </c>
    </row>
    <row r="67" spans="1:2" s="19" customFormat="1" ht="12.75" customHeight="1">
      <c r="A67" s="43" t="s">
        <v>68</v>
      </c>
      <c r="B67" s="40">
        <f>B32*0.66%/1.18</f>
        <v>2402.8027118644072</v>
      </c>
    </row>
    <row r="68" spans="1:2" s="19" customFormat="1" ht="12.75" customHeight="1">
      <c r="A68" s="43" t="s">
        <v>69</v>
      </c>
      <c r="B68" s="40">
        <f>B32*2.58%/1.18</f>
        <v>9392.774237288135</v>
      </c>
    </row>
    <row r="69" spans="1:2" s="19" customFormat="1" ht="12.75" customHeight="1">
      <c r="A69" s="43" t="s">
        <v>70</v>
      </c>
      <c r="B69" s="40">
        <f>B32*8.19%/1.18</f>
        <v>29816.597288135592</v>
      </c>
    </row>
    <row r="70" spans="1:2" s="19" customFormat="1" ht="12.75" customHeight="1">
      <c r="A70" s="43" t="s">
        <v>7</v>
      </c>
      <c r="B70" s="40">
        <v>301922</v>
      </c>
    </row>
    <row r="71" spans="1:2" s="19" customFormat="1" ht="12.75" customHeight="1">
      <c r="A71" s="42" t="s">
        <v>71</v>
      </c>
      <c r="B71" s="34">
        <f>577550/181008.8*B6</f>
        <v>11340.488473488582</v>
      </c>
    </row>
    <row r="72" spans="1:2" s="19" customFormat="1" ht="12.75" customHeight="1">
      <c r="A72" s="43" t="s">
        <v>8</v>
      </c>
      <c r="B72" s="40">
        <f>B70+B71</f>
        <v>313262.4884734886</v>
      </c>
    </row>
    <row r="73" spans="1:2" s="19" customFormat="1" ht="12.75" customHeight="1">
      <c r="A73" s="42" t="s">
        <v>72</v>
      </c>
      <c r="B73" s="34">
        <f>B72*0.18</f>
        <v>56387.247925227945</v>
      </c>
    </row>
    <row r="74" spans="1:2" s="19" customFormat="1" ht="12.75" customHeight="1">
      <c r="A74" s="43" t="s">
        <v>73</v>
      </c>
      <c r="B74" s="40">
        <f>B72+B73</f>
        <v>369649.7363987166</v>
      </c>
    </row>
    <row r="75" spans="1:2" s="19" customFormat="1" ht="12.75" customHeight="1">
      <c r="A75" s="42" t="s">
        <v>74</v>
      </c>
      <c r="B75" s="35">
        <v>-306653</v>
      </c>
    </row>
    <row r="76" spans="1:2" s="19" customFormat="1" ht="12.75" customHeight="1">
      <c r="A76" s="42" t="s">
        <v>49</v>
      </c>
      <c r="B76" s="33">
        <f>B38-B74+B75</f>
        <v>-255627.73639871657</v>
      </c>
    </row>
    <row r="77" spans="1:2" s="61" customFormat="1" ht="12.75" customHeight="1">
      <c r="A77" s="63" t="s">
        <v>15</v>
      </c>
      <c r="B77" s="44"/>
    </row>
    <row r="78" spans="1:2" s="61" customFormat="1" ht="12.75" customHeight="1">
      <c r="A78" s="62"/>
      <c r="B78" s="44"/>
    </row>
    <row r="79" ht="12">
      <c r="A79" s="45" t="s">
        <v>0</v>
      </c>
    </row>
    <row r="80" spans="1:2" ht="12">
      <c r="A80" s="46" t="s">
        <v>1</v>
      </c>
      <c r="B80" s="70" t="s">
        <v>2</v>
      </c>
    </row>
    <row r="81" spans="1:2" ht="12">
      <c r="A81" s="47" t="s">
        <v>39</v>
      </c>
      <c r="B81" s="71"/>
    </row>
    <row r="82" spans="1:2" ht="12">
      <c r="A82" s="46" t="s">
        <v>3</v>
      </c>
      <c r="B82" s="70" t="s">
        <v>4</v>
      </c>
    </row>
    <row r="83" spans="1:2" ht="12">
      <c r="A83" s="47" t="s">
        <v>75</v>
      </c>
      <c r="B83" s="70"/>
    </row>
    <row r="84" ht="12">
      <c r="A84" s="46" t="s">
        <v>40</v>
      </c>
    </row>
    <row r="85" spans="1:2" s="49" customFormat="1" ht="12">
      <c r="A85" s="48"/>
      <c r="B85" s="72"/>
    </row>
    <row r="86" spans="1:2" s="49" customFormat="1" ht="12">
      <c r="A86" s="50"/>
      <c r="B86" s="72"/>
    </row>
    <row r="87" spans="1:2" s="49" customFormat="1" ht="12">
      <c r="A87" s="48"/>
      <c r="B87" s="72"/>
    </row>
    <row r="89" ht="12">
      <c r="A89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2011-04-25T05:10:15Z</dcterms:modified>
  <cp:category/>
  <cp:version/>
  <cp:contentType/>
  <cp:contentStatus/>
</cp:coreProperties>
</file>