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лист)'!$A$1:$CT$89</definedName>
  </definedNames>
  <calcPr fullCalcOnLoad="1"/>
</workbook>
</file>

<file path=xl/sharedStrings.xml><?xml version="1.0" encoding="utf-8"?>
<sst xmlns="http://schemas.openxmlformats.org/spreadsheetml/2006/main" count="91" uniqueCount="91">
  <si>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</si>
  <si>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</si>
  <si>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</si>
  <si>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</si>
  <si>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</si>
  <si>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</si>
  <si>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</si>
  <si>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</si>
  <si>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</si>
  <si>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</si>
  <si>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Замена, установка радиаторов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</si>
  <si>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</si>
  <si>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</si>
  <si>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</si>
  <si>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</si>
  <si>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</si>
  <si>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216477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</si>
  <si>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</si>
  <si>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</si>
  <si>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</si>
  <si>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</si>
  <si>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</si>
  <si>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</si>
  <si>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</si>
  <si>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</si>
  <si>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</si>
  <si>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</si>
  <si>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</si>
  <si>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</si>
  <si>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</si>
  <si>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</si>
  <si>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</si>
  <si>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</si>
  <si>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</si>
  <si>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</si>
  <si>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</si>
  <si>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</si>
  <si>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</si>
  <si>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</si>
  <si>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ЦО, м/опровод</t>
  </si>
  <si>
    <t>Обслуживающая организация</t>
  </si>
  <si>
    <t>кв.№</t>
  </si>
  <si>
    <t>Пр.Октября, 23/5</t>
  </si>
  <si>
    <t>Статьи доходов</t>
  </si>
  <si>
    <t>Статьи расходов</t>
  </si>
  <si>
    <t>Поступление</t>
  </si>
  <si>
    <t>Ремонт мягкой кровли</t>
  </si>
  <si>
    <t>Очистка кровли, козырьков от снега и наледи</t>
  </si>
  <si>
    <t>ОТЧЕТ</t>
  </si>
  <si>
    <t>Покраска и ремонт цоколя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</si>
  <si>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</si>
  <si>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</si>
  <si>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</si>
  <si>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</si>
  <si>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</si>
  <si>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</si>
  <si>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</si>
  <si>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</si>
  <si>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</si>
  <si>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</si>
  <si>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мусоропровода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</si>
  <si>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</si>
  <si>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</si>
  <si>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</si>
  <si>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</si>
  <si>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</si>
  <si>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</si>
  <si>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</si>
  <si>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</si>
  <si>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</si>
  <si>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</si>
  <si>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</si>
  <si>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</si>
  <si>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</si>
  <si>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</si>
  <si>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</si>
  <si>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</si>
  <si>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</si>
  <si>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</si>
  <si>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</si>
  <si>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</si>
  <si>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</si>
  <si>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</si>
  <si>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</si>
  <si>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Замена, ремонт металлических дверей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</si>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</sst>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top" shrinkToFi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T91"/>
  <sheetViews>
    <sheetView tabSelected="1" zoomScale="85" zoomScaleNormal="85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4" customWidth="1"/>
    <col min="2" max="2" width="18.28125" style="67" customWidth="1"/>
    <col min="3" max="3" width="13.28125" style="2" bestFit="1" customWidth="1"/>
    <col min="4" max="4" width="13.8515625" style="2" bestFit="1" customWidth="1"/>
    <col min="5" max="16384" width="9.140625" style="2" customWidth="1"/>
  </cols>
  <sheetData>
    <row r="1" ht="12">
      <c r="A1" s="66" t="s">
        <v>48</v>
      </c>
    </row>
    <row r="2" spans="1:2" s="3" customFormat="1" ht="12">
      <c r="A2" s="66" t="s">
        <v>80</v>
      </c>
      <c r="B2" s="68"/>
    </row>
    <row r="3" spans="1:2" s="3" customFormat="1" ht="12">
      <c r="A3" s="66" t="s">
        <v>17</v>
      </c>
      <c r="B3" s="68"/>
    </row>
    <row r="4" spans="1:2" s="6" customFormat="1" ht="12.75" customHeight="1">
      <c r="A4" s="4" t="s">
        <v>12</v>
      </c>
      <c r="B4" s="5" t="s">
        <v>42</v>
      </c>
    </row>
    <row r="5" spans="1:2" s="6" customFormat="1" ht="12.75" customHeight="1">
      <c r="A5" s="7" t="s">
        <v>19</v>
      </c>
      <c r="B5" s="8">
        <v>1981</v>
      </c>
    </row>
    <row r="6" spans="1:2" s="6" customFormat="1" ht="12.75" customHeight="1">
      <c r="A6" s="7" t="s">
        <v>20</v>
      </c>
      <c r="B6" s="8">
        <v>4420.1</v>
      </c>
    </row>
    <row r="7" spans="1:2" s="6" customFormat="1" ht="12.75" customHeight="1">
      <c r="A7" s="77" t="s">
        <v>87</v>
      </c>
      <c r="B7" s="78" t="s">
        <v>89</v>
      </c>
    </row>
    <row r="8" spans="1:2" s="6" customFormat="1" ht="12.75" customHeight="1">
      <c r="A8" s="77" t="s">
        <v>88</v>
      </c>
      <c r="B8" s="78" t="s">
        <v>90</v>
      </c>
    </row>
    <row r="9" spans="1:2" s="6" customFormat="1" ht="12.75" customHeight="1">
      <c r="A9" s="77" t="s">
        <v>23</v>
      </c>
      <c r="B9" s="8">
        <v>1405</v>
      </c>
    </row>
    <row r="10" spans="1:2" s="6" customFormat="1" ht="12.75" customHeight="1">
      <c r="A10" s="7" t="s">
        <v>21</v>
      </c>
      <c r="B10" s="8">
        <v>5</v>
      </c>
    </row>
    <row r="11" spans="1:2" s="6" customFormat="1" ht="12.75" customHeight="1">
      <c r="A11" s="7" t="s">
        <v>22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24</v>
      </c>
      <c r="B13" s="8">
        <v>1405</v>
      </c>
    </row>
    <row r="14" spans="1:2" s="6" customFormat="1" ht="12.75" customHeight="1" hidden="1">
      <c r="A14" s="9" t="s">
        <v>25</v>
      </c>
      <c r="B14" s="10">
        <v>2796</v>
      </c>
    </row>
    <row r="15" spans="1:2" s="6" customFormat="1" ht="12.75" customHeight="1">
      <c r="A15" s="7" t="s">
        <v>13</v>
      </c>
      <c r="B15" s="10">
        <f>B16+B17</f>
        <v>3708</v>
      </c>
    </row>
    <row r="16" spans="1:2" s="6" customFormat="1" ht="12.75" customHeight="1">
      <c r="A16" s="7" t="s">
        <v>26</v>
      </c>
      <c r="B16" s="8">
        <v>2340</v>
      </c>
    </row>
    <row r="17" spans="1:2" s="6" customFormat="1" ht="12.75" customHeight="1">
      <c r="A17" s="7" t="s">
        <v>27</v>
      </c>
      <c r="B17" s="8">
        <v>1368</v>
      </c>
    </row>
    <row r="18" spans="1:2" s="6" customFormat="1" ht="12.75" customHeight="1" hidden="1">
      <c r="A18" s="9" t="s">
        <v>28</v>
      </c>
      <c r="B18" s="8">
        <v>381.6</v>
      </c>
    </row>
    <row r="19" spans="1:2" s="6" customFormat="1" ht="12.75" customHeight="1">
      <c r="A19" s="7" t="s">
        <v>29</v>
      </c>
      <c r="B19" s="8">
        <v>86</v>
      </c>
    </row>
    <row r="20" spans="1:2" s="6" customFormat="1" ht="12.75" customHeight="1">
      <c r="A20" s="11" t="s">
        <v>30</v>
      </c>
      <c r="B20" s="8">
        <v>224</v>
      </c>
    </row>
    <row r="21" spans="1:2" s="6" customFormat="1" ht="12.75" customHeight="1">
      <c r="A21" s="11" t="s">
        <v>15</v>
      </c>
      <c r="B21" s="8">
        <f>SUM(B22:B24)</f>
        <v>25</v>
      </c>
    </row>
    <row r="22" spans="1:2" s="6" customFormat="1" ht="12.75" customHeight="1" hidden="1">
      <c r="A22" s="9" t="s">
        <v>31</v>
      </c>
      <c r="B22" s="8">
        <v>21</v>
      </c>
    </row>
    <row r="23" spans="1:2" s="12" customFormat="1" ht="12.75" customHeight="1" hidden="1">
      <c r="A23" s="9" t="s">
        <v>32</v>
      </c>
      <c r="B23" s="8"/>
    </row>
    <row r="24" spans="1:2" s="12" customFormat="1" ht="12.75" customHeight="1" hidden="1">
      <c r="A24" s="9" t="s">
        <v>33</v>
      </c>
      <c r="B24" s="8">
        <v>4</v>
      </c>
    </row>
    <row r="25" spans="1:2" s="12" customFormat="1" ht="12.75" customHeight="1" hidden="1">
      <c r="A25" s="9" t="s">
        <v>34</v>
      </c>
      <c r="B25" s="8">
        <v>1580</v>
      </c>
    </row>
    <row r="26" spans="1:2" s="12" customFormat="1" ht="12.75" customHeight="1" hidden="1">
      <c r="A26" s="9" t="s">
        <v>35</v>
      </c>
      <c r="B26" s="8"/>
    </row>
    <row r="27" spans="1:2" s="12" customFormat="1" ht="12.75" customHeight="1" hidden="1">
      <c r="A27" s="9" t="s">
        <v>36</v>
      </c>
      <c r="B27" s="8"/>
    </row>
    <row r="28" spans="1:2" s="12" customFormat="1" ht="12.75" customHeight="1" hidden="1">
      <c r="A28" s="9" t="s">
        <v>37</v>
      </c>
      <c r="B28" s="8"/>
    </row>
    <row r="29" spans="1:2" s="12" customFormat="1" ht="23.25" customHeight="1">
      <c r="A29" s="7" t="s">
        <v>38</v>
      </c>
      <c r="B29" s="13" t="s">
        <v>39</v>
      </c>
    </row>
    <row r="30" spans="1:2" s="16" customFormat="1" ht="12.75" customHeight="1">
      <c r="A30" s="14" t="s">
        <v>43</v>
      </c>
      <c r="B30" s="15" t="s">
        <v>86</v>
      </c>
    </row>
    <row r="31" spans="1:2" s="19" customFormat="1" ht="12.75" customHeight="1">
      <c r="A31" s="17" t="s">
        <v>5</v>
      </c>
      <c r="B31" s="18">
        <v>1721</v>
      </c>
    </row>
    <row r="32" spans="1:2" s="22" customFormat="1" ht="12.75" customHeight="1">
      <c r="A32" s="20" t="s">
        <v>6</v>
      </c>
      <c r="B32" s="21">
        <v>538990</v>
      </c>
    </row>
    <row r="33" spans="1:2" s="22" customFormat="1" ht="12.75" customHeight="1" hidden="1">
      <c r="A33" s="23" t="s">
        <v>55</v>
      </c>
      <c r="B33" s="21">
        <v>530758</v>
      </c>
    </row>
    <row r="34" spans="1:2" s="22" customFormat="1" ht="12.75" customHeight="1">
      <c r="A34" s="20" t="s">
        <v>51</v>
      </c>
      <c r="B34" s="25">
        <v>22828.54</v>
      </c>
    </row>
    <row r="35" spans="1:2" s="22" customFormat="1" ht="12.75" customHeight="1" hidden="1">
      <c r="A35" s="23" t="s">
        <v>56</v>
      </c>
      <c r="B35" s="25">
        <v>19728.2</v>
      </c>
    </row>
    <row r="36" spans="1:2" s="22" customFormat="1" ht="12.75" customHeight="1" hidden="1">
      <c r="A36" s="27" t="s">
        <v>54</v>
      </c>
      <c r="B36" s="25"/>
    </row>
    <row r="37" spans="1:2" s="22" customFormat="1" ht="12" customHeight="1" hidden="1">
      <c r="A37" s="23" t="s">
        <v>57</v>
      </c>
      <c r="B37" s="25"/>
    </row>
    <row r="38" spans="1:2" s="22" customFormat="1" ht="12.75" customHeight="1">
      <c r="A38" s="20" t="s">
        <v>45</v>
      </c>
      <c r="B38" s="24">
        <f>B33+B35+B37</f>
        <v>550486.2</v>
      </c>
    </row>
    <row r="39" spans="1:2" s="22" customFormat="1" ht="12.75" customHeight="1">
      <c r="A39" s="28" t="s">
        <v>52</v>
      </c>
      <c r="B39" s="24">
        <f>B31+B32+B34-B33-B35+B36-B37</f>
        <v>13053.340000000037</v>
      </c>
    </row>
    <row r="40" spans="1:2" s="22" customFormat="1" ht="12.75" customHeight="1">
      <c r="A40" s="29"/>
      <c r="B40" s="1"/>
    </row>
    <row r="41" spans="1:2" s="31" customFormat="1" ht="13.5" customHeight="1">
      <c r="A41" s="30" t="s">
        <v>44</v>
      </c>
      <c r="B41" s="30" t="s">
        <v>18</v>
      </c>
    </row>
    <row r="42" spans="1:2" s="31" customFormat="1" ht="13.5" customHeight="1">
      <c r="A42" s="26" t="s">
        <v>67</v>
      </c>
      <c r="B42" s="1">
        <v>165617</v>
      </c>
    </row>
    <row r="43" spans="1:2" s="31" customFormat="1" ht="13.5" customHeight="1">
      <c r="A43" s="32" t="s">
        <v>58</v>
      </c>
      <c r="B43" s="33">
        <v>60174</v>
      </c>
    </row>
    <row r="44" spans="1:2" s="31" customFormat="1" ht="13.5" customHeight="1">
      <c r="A44" s="32" t="s">
        <v>59</v>
      </c>
      <c r="B44" s="35">
        <v>15752</v>
      </c>
    </row>
    <row r="45" spans="1:2" s="31" customFormat="1" ht="13.5" customHeight="1">
      <c r="A45" s="32" t="s">
        <v>60</v>
      </c>
      <c r="B45" s="33">
        <v>28193</v>
      </c>
    </row>
    <row r="46" spans="1:2" s="31" customFormat="1" ht="13.5" customHeight="1">
      <c r="A46" s="32" t="s">
        <v>61</v>
      </c>
      <c r="B46" s="33">
        <v>11540</v>
      </c>
    </row>
    <row r="47" spans="1:2" s="31" customFormat="1" ht="13.5" customHeight="1">
      <c r="A47" s="32" t="s">
        <v>62</v>
      </c>
      <c r="B47" s="33">
        <v>8958</v>
      </c>
    </row>
    <row r="48" spans="1:2" s="37" customFormat="1" ht="13.5" customHeight="1">
      <c r="A48" s="32" t="s">
        <v>63</v>
      </c>
      <c r="B48" s="33">
        <v>34914</v>
      </c>
    </row>
    <row r="49" spans="1:2" s="37" customFormat="1" ht="13.5" customHeight="1">
      <c r="A49" s="32" t="s">
        <v>82</v>
      </c>
      <c r="B49" s="34">
        <v>2331</v>
      </c>
    </row>
    <row r="50" spans="1:2" s="37" customFormat="1" ht="13.5" customHeight="1">
      <c r="A50" s="32" t="s">
        <v>81</v>
      </c>
      <c r="B50" s="34">
        <v>3756</v>
      </c>
    </row>
    <row r="51" spans="1:3" s="40" customFormat="1" ht="12.75" customHeight="1">
      <c r="A51" s="42" t="s">
        <v>50</v>
      </c>
      <c r="B51" s="39">
        <f>SUM(B52:B52)</f>
        <v>146778.00847457626</v>
      </c>
      <c r="C51" s="36"/>
    </row>
    <row r="52" spans="1:2" s="40" customFormat="1" ht="12.75" customHeight="1">
      <c r="A52" s="41" t="s">
        <v>46</v>
      </c>
      <c r="B52" s="69">
        <f>173198.05/1.18</f>
        <v>146778.00847457626</v>
      </c>
    </row>
    <row r="53" spans="1:2" s="40" customFormat="1" ht="12.75" customHeight="1">
      <c r="A53" s="42" t="s">
        <v>14</v>
      </c>
      <c r="B53" s="43">
        <v>83096</v>
      </c>
    </row>
    <row r="54" spans="1:2" s="40" customFormat="1" ht="12.75" customHeight="1">
      <c r="A54" s="32" t="s">
        <v>64</v>
      </c>
      <c r="B54" s="35">
        <v>12317</v>
      </c>
    </row>
    <row r="55" spans="1:2" s="19" customFormat="1" ht="12.75" customHeight="1">
      <c r="A55" s="32" t="s">
        <v>65</v>
      </c>
      <c r="B55" s="35">
        <v>45560</v>
      </c>
    </row>
    <row r="56" spans="1:2" s="56" customFormat="1" ht="24">
      <c r="A56" s="44" t="s">
        <v>85</v>
      </c>
      <c r="B56" s="70">
        <f>279.98*2/1.18+279.98*4/1.18+808.82/1.18+632.7/1.18</f>
        <v>2645.254237288136</v>
      </c>
    </row>
    <row r="57" spans="1:2" s="56" customFormat="1" ht="12.75" customHeight="1">
      <c r="A57" s="44" t="s">
        <v>49</v>
      </c>
      <c r="B57" s="71">
        <f>2523.29/1.18</f>
        <v>2138.3813559322034</v>
      </c>
    </row>
    <row r="58" spans="1:2" s="56" customFormat="1" ht="12.75" customHeight="1">
      <c r="A58" s="44" t="s">
        <v>47</v>
      </c>
      <c r="B58" s="70">
        <f>(1024.25+2999.291)/1.18+5270</f>
        <v>8679.780508474576</v>
      </c>
    </row>
    <row r="59" spans="1:2" s="56" customFormat="1" ht="12.75" customHeight="1">
      <c r="A59" s="57" t="s">
        <v>84</v>
      </c>
      <c r="B59" s="35">
        <f>16776.65/1.18</f>
        <v>14217.500000000002</v>
      </c>
    </row>
    <row r="60" spans="1:98" s="59" customFormat="1" ht="12.75" customHeight="1">
      <c r="A60" s="44" t="s">
        <v>9</v>
      </c>
      <c r="B60" s="70">
        <f>1956.33/1.1+808.48/1.18+1960.31/1.18+4394.43/1.18</f>
        <v>7849.007241910633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</row>
    <row r="61" spans="1:98" s="61" customFormat="1" ht="12.75" customHeight="1">
      <c r="A61" s="62" t="s">
        <v>68</v>
      </c>
      <c r="B61" s="72">
        <f>9389.61/1.18</f>
        <v>7957.296610169493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</row>
    <row r="62" spans="1:98" s="61" customFormat="1" ht="12.75" customHeight="1">
      <c r="A62" s="62" t="s">
        <v>10</v>
      </c>
      <c r="B62" s="35">
        <f>2445.38/1.18</f>
        <v>2072.3559322033902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</row>
    <row r="63" spans="1:2" s="19" customFormat="1" ht="12.75" customHeight="1">
      <c r="A63" s="32" t="s">
        <v>66</v>
      </c>
      <c r="B63" s="35">
        <v>15725</v>
      </c>
    </row>
    <row r="64" spans="1:2" s="19" customFormat="1" ht="12.75" customHeight="1">
      <c r="A64" s="32" t="s">
        <v>69</v>
      </c>
      <c r="B64" s="33">
        <f>B6*0.179*12</f>
        <v>9494.3748</v>
      </c>
    </row>
    <row r="65" spans="1:2" s="19" customFormat="1" ht="12.75" customHeight="1">
      <c r="A65" s="38" t="s">
        <v>79</v>
      </c>
      <c r="B65" s="43">
        <f>SUM(B66:B67)</f>
        <v>13752.474744287447</v>
      </c>
    </row>
    <row r="66" spans="1:2" s="19" customFormat="1" ht="12.75" customHeight="1">
      <c r="A66" s="44" t="s">
        <v>11</v>
      </c>
      <c r="B66" s="34">
        <f>15523.9/1.18</f>
        <v>13155.847457627118</v>
      </c>
    </row>
    <row r="67" spans="1:2" s="19" customFormat="1" ht="12.75" customHeight="1">
      <c r="A67" s="44" t="s">
        <v>83</v>
      </c>
      <c r="B67" s="73">
        <f>23128/47+5427.83/1.18/44</f>
        <v>596.6272866603285</v>
      </c>
    </row>
    <row r="68" spans="1:2" s="19" customFormat="1" ht="12.75" customHeight="1">
      <c r="A68" s="46" t="s">
        <v>70</v>
      </c>
      <c r="B68" s="34">
        <f>2227890/181008.8*B6</f>
        <v>54403.413474924986</v>
      </c>
    </row>
    <row r="69" spans="1:2" s="19" customFormat="1" ht="12.75" customHeight="1">
      <c r="A69" s="46" t="s">
        <v>71</v>
      </c>
      <c r="B69" s="43">
        <f>B32*0.66%/1.18</f>
        <v>3014.6898305084746</v>
      </c>
    </row>
    <row r="70" spans="1:2" s="19" customFormat="1" ht="12.75" customHeight="1">
      <c r="A70" s="46" t="s">
        <v>72</v>
      </c>
      <c r="B70" s="43">
        <f>B32*2.58%/1.18</f>
        <v>11784.696610169492</v>
      </c>
    </row>
    <row r="71" spans="1:2" s="19" customFormat="1" ht="12.75" customHeight="1">
      <c r="A71" s="46" t="s">
        <v>73</v>
      </c>
      <c r="B71" s="43">
        <f>B32*8.19%/1.18</f>
        <v>37409.56016949153</v>
      </c>
    </row>
    <row r="72" spans="1:2" s="19" customFormat="1" ht="12.75" customHeight="1">
      <c r="A72" s="46" t="s">
        <v>7</v>
      </c>
      <c r="B72" s="43">
        <v>515856</v>
      </c>
    </row>
    <row r="73" spans="1:2" s="19" customFormat="1" ht="12.75" customHeight="1">
      <c r="A73" s="45" t="s">
        <v>74</v>
      </c>
      <c r="B73" s="34">
        <f>577550/181008.8*B6</f>
        <v>14103.340583441248</v>
      </c>
    </row>
    <row r="74" spans="1:2" s="19" customFormat="1" ht="12.75" customHeight="1">
      <c r="A74" s="46" t="s">
        <v>8</v>
      </c>
      <c r="B74" s="43">
        <f>B72+B73</f>
        <v>529959.3405834412</v>
      </c>
    </row>
    <row r="75" spans="1:2" s="19" customFormat="1" ht="12.75" customHeight="1">
      <c r="A75" s="45" t="s">
        <v>75</v>
      </c>
      <c r="B75" s="34">
        <f>B74*0.18</f>
        <v>95392.68130501942</v>
      </c>
    </row>
    <row r="76" spans="1:2" s="19" customFormat="1" ht="12.75" customHeight="1">
      <c r="A76" s="46" t="s">
        <v>76</v>
      </c>
      <c r="B76" s="43">
        <f>B74+B75</f>
        <v>625352.0218884606</v>
      </c>
    </row>
    <row r="77" spans="1:2" s="19" customFormat="1" ht="12.75" customHeight="1">
      <c r="A77" s="45" t="s">
        <v>77</v>
      </c>
      <c r="B77" s="35">
        <v>-141611</v>
      </c>
    </row>
    <row r="78" spans="1:2" s="19" customFormat="1" ht="12.75" customHeight="1">
      <c r="A78" s="45" t="s">
        <v>53</v>
      </c>
      <c r="B78" s="33">
        <f>B38-B76+B77</f>
        <v>-216476.82188846066</v>
      </c>
    </row>
    <row r="79" spans="1:2" s="63" customFormat="1" ht="12.75" customHeight="1">
      <c r="A79" s="65" t="s">
        <v>16</v>
      </c>
      <c r="B79" s="47"/>
    </row>
    <row r="80" spans="1:2" s="63" customFormat="1" ht="12.75" customHeight="1">
      <c r="A80" s="64"/>
      <c r="B80" s="47"/>
    </row>
    <row r="81" ht="12">
      <c r="A81" s="48" t="s">
        <v>0</v>
      </c>
    </row>
    <row r="82" spans="1:2" ht="12">
      <c r="A82" s="49" t="s">
        <v>1</v>
      </c>
      <c r="B82" s="74" t="s">
        <v>2</v>
      </c>
    </row>
    <row r="83" spans="1:2" ht="12">
      <c r="A83" s="50" t="s">
        <v>40</v>
      </c>
      <c r="B83" s="75"/>
    </row>
    <row r="84" spans="1:2" ht="12">
      <c r="A84" s="49" t="s">
        <v>3</v>
      </c>
      <c r="B84" s="74" t="s">
        <v>4</v>
      </c>
    </row>
    <row r="85" spans="1:2" ht="12">
      <c r="A85" s="50" t="s">
        <v>78</v>
      </c>
      <c r="B85" s="74"/>
    </row>
    <row r="86" ht="12">
      <c r="A86" s="49" t="s">
        <v>41</v>
      </c>
    </row>
    <row r="87" spans="1:2" s="52" customFormat="1" ht="12">
      <c r="A87" s="51"/>
      <c r="B87" s="76"/>
    </row>
    <row r="88" spans="1:2" s="52" customFormat="1" ht="12">
      <c r="A88" s="53"/>
      <c r="B88" s="76"/>
    </row>
    <row r="89" spans="1:2" s="52" customFormat="1" ht="12">
      <c r="A89" s="51"/>
      <c r="B89" s="76"/>
    </row>
    <row r="91" ht="12">
      <c r="A91" s="55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2011-04-25T05:13:05Z</dcterms:modified>
  <cp:category/>
  <cp:version/>
  <cp:contentType/>
  <cp:contentStatus/>
</cp:coreProperties>
</file>