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лист)'!$A$1:$CS$99</definedName>
  </definedNames>
  <calcPr fullCalcOnLoad="1"/>
</workbook>
</file>

<file path=xl/sharedStrings.xml><?xml version="1.0" encoding="utf-8"?>
<sst xmlns="http://schemas.openxmlformats.org/spreadsheetml/2006/main" count="101" uniqueCount="101">
  <si>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</si>
  <si>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</si>
  <si>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</si>
  <si>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</si>
  <si>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</si>
  <si>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</si>
  <si>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</si>
  <si>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</si>
  <si>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</si>
  <si>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Смена труб ЦО</t>
  </si>
  <si>
    <t>Установка иллюминации</t>
  </si>
  <si>
    <t>Замена, установка радиаторов</t>
  </si>
  <si>
    <t>Изготовление площадки предмашинного отделения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</si>
  <si>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</si>
  <si>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</si>
  <si>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</si>
  <si>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</si>
  <si>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</si>
  <si>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32654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</si>
  <si>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</si>
  <si>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</si>
  <si>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</si>
  <si>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</si>
  <si>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</si>
  <si>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</si>
  <si>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</si>
  <si>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</si>
  <si>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</si>
  <si>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</si>
  <si>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</si>
  <si>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</si>
  <si>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</si>
  <si>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</si>
  <si>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</si>
  <si>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</si>
  <si>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</si>
  <si>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</si>
  <si>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</si>
  <si>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</si>
  <si>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</si>
  <si>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</si>
  <si>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м/опровод, лифт</t>
  </si>
  <si>
    <t>Обслуживающая организация</t>
  </si>
  <si>
    <t>кв.№</t>
  </si>
  <si>
    <t>Пр.Октября, 23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</si>
  <si>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</si>
  <si>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</si>
  <si>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</si>
  <si>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</si>
  <si>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</si>
  <si>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Изоляция труб</t>
  </si>
  <si>
    <t>ОТЧЕТ</t>
  </si>
  <si>
    <t>Покраска и ремонт цоколя</t>
  </si>
  <si>
    <t>Монтаж КДК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</si>
  <si>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</si>
  <si>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</si>
  <si>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</si>
  <si>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Изготовление технического паспорта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</si>
  <si>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</si>
  <si>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</si>
  <si>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</si>
  <si>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</si>
  <si>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</si>
  <si>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</si>
  <si>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</si>
  <si>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</si>
  <si>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</si>
  <si>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</si>
  <si>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</si>
  <si>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</si>
  <si>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</si>
  <si>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</si>
  <si>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</si>
  <si>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</si>
  <si>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</si>
  <si>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</si>
  <si>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</si>
  <si>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</si>
  <si>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</si>
  <si>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</si>
  <si>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</si>
  <si>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</si>
  <si>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</si>
  <si>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</si>
  <si>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</si>
  <si>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</si>
  <si>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</si>
  <si>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</si>
  <si>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Затраты по содержанию лифтов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</si>
  <si>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</si>
  <si>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</si>
  <si>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подъездных табличек, досок объявлений, информационных стендов</t>
  </si>
  <si>
    <t>Ремонт, установка ограждений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</si>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</sst>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S101"/>
  <sheetViews>
    <sheetView tabSelected="1" zoomScale="85" zoomScaleNormal="85" zoomScaleSheetLayoutView="100" workbookViewId="0" topLeftCell="A3">
      <selection activeCell="B7" sqref="B7:B8"/>
    </sheetView>
  </sheetViews>
  <sheetFormatPr defaultColWidth="9.140625" defaultRowHeight="12.75"/>
  <cols>
    <col min="1" max="1" width="88.421875" style="53" customWidth="1"/>
    <col min="2" max="2" width="18.28125" style="67" customWidth="1"/>
    <col min="3" max="3" width="13.8515625" style="2" bestFit="1" customWidth="1"/>
    <col min="4" max="16384" width="9.140625" style="2" customWidth="1"/>
  </cols>
  <sheetData>
    <row r="1" ht="12">
      <c r="A1" s="66" t="s">
        <v>51</v>
      </c>
    </row>
    <row r="2" spans="1:2" s="3" customFormat="1" ht="12">
      <c r="A2" s="66" t="s">
        <v>86</v>
      </c>
      <c r="B2" s="68"/>
    </row>
    <row r="3" spans="1:2" s="3" customFormat="1" ht="12">
      <c r="A3" s="66" t="s">
        <v>19</v>
      </c>
      <c r="B3" s="68"/>
    </row>
    <row r="4" spans="1:2" s="6" customFormat="1" ht="12.75" customHeight="1">
      <c r="A4" s="4" t="s">
        <v>14</v>
      </c>
      <c r="B4" s="5" t="s">
        <v>44</v>
      </c>
    </row>
    <row r="5" spans="1:2" s="6" customFormat="1" ht="12.75" customHeight="1">
      <c r="A5" s="7" t="s">
        <v>21</v>
      </c>
      <c r="B5" s="8">
        <v>1970</v>
      </c>
    </row>
    <row r="6" spans="1:2" s="6" customFormat="1" ht="12.75" customHeight="1">
      <c r="A6" s="7" t="s">
        <v>22</v>
      </c>
      <c r="B6" s="8">
        <v>3619.1</v>
      </c>
    </row>
    <row r="7" spans="1:2" s="6" customFormat="1" ht="12.75" customHeight="1">
      <c r="A7" s="76" t="s">
        <v>97</v>
      </c>
      <c r="B7" s="77" t="s">
        <v>99</v>
      </c>
    </row>
    <row r="8" spans="1:2" s="6" customFormat="1" ht="12.75" customHeight="1">
      <c r="A8" s="76" t="s">
        <v>98</v>
      </c>
      <c r="B8" s="77" t="s">
        <v>100</v>
      </c>
    </row>
    <row r="9" spans="1:2" s="6" customFormat="1" ht="12.75" customHeight="1">
      <c r="A9" s="76" t="s">
        <v>25</v>
      </c>
      <c r="B9" s="8">
        <v>732</v>
      </c>
    </row>
    <row r="10" spans="1:2" s="6" customFormat="1" ht="12.75" customHeight="1">
      <c r="A10" s="7" t="s">
        <v>23</v>
      </c>
      <c r="B10" s="8">
        <v>12</v>
      </c>
    </row>
    <row r="11" spans="1:2" s="6" customFormat="1" ht="12.75" customHeight="1">
      <c r="A11" s="7" t="s">
        <v>24</v>
      </c>
      <c r="B11" s="8">
        <v>2</v>
      </c>
    </row>
    <row r="12" s="6" customFormat="1" ht="12.75" customHeight="1" hidden="1"/>
    <row r="13" spans="1:2" s="6" customFormat="1" ht="12.75" customHeight="1" hidden="1">
      <c r="A13" s="9" t="s">
        <v>26</v>
      </c>
      <c r="B13" s="8"/>
    </row>
    <row r="14" spans="1:2" s="6" customFormat="1" ht="12.75" customHeight="1" hidden="1">
      <c r="A14" s="9" t="s">
        <v>27</v>
      </c>
      <c r="B14" s="10">
        <v>2296</v>
      </c>
    </row>
    <row r="15" spans="1:2" s="6" customFormat="1" ht="12.75" customHeight="1">
      <c r="A15" s="7" t="s">
        <v>15</v>
      </c>
      <c r="B15" s="10">
        <f>B16+B17</f>
        <v>2979</v>
      </c>
    </row>
    <row r="16" spans="1:2" s="6" customFormat="1" ht="12.75" customHeight="1">
      <c r="A16" s="7" t="s">
        <v>28</v>
      </c>
      <c r="B16" s="8">
        <v>1955</v>
      </c>
    </row>
    <row r="17" spans="1:2" s="6" customFormat="1" ht="12.75" customHeight="1">
      <c r="A17" s="7" t="s">
        <v>29</v>
      </c>
      <c r="B17" s="8">
        <v>1024</v>
      </c>
    </row>
    <row r="18" spans="1:2" s="6" customFormat="1" ht="12.75" customHeight="1" hidden="1">
      <c r="A18" s="9" t="s">
        <v>30</v>
      </c>
      <c r="B18" s="8">
        <v>574.3</v>
      </c>
    </row>
    <row r="19" spans="1:2" s="6" customFormat="1" ht="12.75" customHeight="1">
      <c r="A19" s="7" t="s">
        <v>31</v>
      </c>
      <c r="B19" s="8">
        <v>80</v>
      </c>
    </row>
    <row r="20" spans="1:2" s="6" customFormat="1" ht="12.75" customHeight="1">
      <c r="A20" s="11" t="s">
        <v>32</v>
      </c>
      <c r="B20" s="8">
        <v>134</v>
      </c>
    </row>
    <row r="21" spans="1:2" s="6" customFormat="1" ht="12.75" customHeight="1">
      <c r="A21" s="11" t="s">
        <v>17</v>
      </c>
      <c r="B21" s="8">
        <f>SUM(B22:B24)</f>
        <v>52</v>
      </c>
    </row>
    <row r="22" spans="1:2" s="6" customFormat="1" ht="12.75" customHeight="1" hidden="1">
      <c r="A22" s="9" t="s">
        <v>33</v>
      </c>
      <c r="B22" s="8">
        <v>33</v>
      </c>
    </row>
    <row r="23" spans="1:2" s="12" customFormat="1" ht="12.75" customHeight="1" hidden="1">
      <c r="A23" s="9" t="s">
        <v>34</v>
      </c>
      <c r="B23" s="8">
        <v>12</v>
      </c>
    </row>
    <row r="24" spans="1:2" s="12" customFormat="1" ht="12.75" customHeight="1" hidden="1">
      <c r="A24" s="9" t="s">
        <v>35</v>
      </c>
      <c r="B24" s="8">
        <v>7</v>
      </c>
    </row>
    <row r="25" spans="1:2" s="12" customFormat="1" ht="12.75" customHeight="1" hidden="1">
      <c r="A25" s="9" t="s">
        <v>36</v>
      </c>
      <c r="B25" s="8">
        <v>1250</v>
      </c>
    </row>
    <row r="26" spans="1:2" s="12" customFormat="1" ht="12.75" customHeight="1" hidden="1">
      <c r="A26" s="9" t="s">
        <v>37</v>
      </c>
      <c r="B26" s="8"/>
    </row>
    <row r="27" spans="1:2" s="12" customFormat="1" ht="12.75" customHeight="1" hidden="1">
      <c r="A27" s="9" t="s">
        <v>38</v>
      </c>
      <c r="B27" s="8"/>
    </row>
    <row r="28" spans="1:2" s="12" customFormat="1" ht="12.75" customHeight="1" hidden="1">
      <c r="A28" s="9" t="s">
        <v>39</v>
      </c>
      <c r="B28" s="8"/>
    </row>
    <row r="29" spans="1:2" s="12" customFormat="1" ht="23.25" customHeight="1">
      <c r="A29" s="7" t="s">
        <v>40</v>
      </c>
      <c r="B29" s="13" t="s">
        <v>41</v>
      </c>
    </row>
    <row r="30" spans="1:2" s="16" customFormat="1" ht="12.75" customHeight="1">
      <c r="A30" s="14" t="s">
        <v>45</v>
      </c>
      <c r="B30" s="15" t="s">
        <v>96</v>
      </c>
    </row>
    <row r="31" spans="1:2" s="19" customFormat="1" ht="12.75" customHeight="1">
      <c r="A31" s="17" t="s">
        <v>5</v>
      </c>
      <c r="B31" s="18">
        <v>27351</v>
      </c>
    </row>
    <row r="32" spans="1:2" s="22" customFormat="1" ht="12.75" customHeight="1">
      <c r="A32" s="20" t="s">
        <v>6</v>
      </c>
      <c r="B32" s="21">
        <v>670809</v>
      </c>
    </row>
    <row r="33" spans="1:2" s="22" customFormat="1" ht="12.75" customHeight="1" hidden="1">
      <c r="A33" s="23" t="s">
        <v>59</v>
      </c>
      <c r="B33" s="21">
        <v>661584</v>
      </c>
    </row>
    <row r="34" spans="1:2" s="22" customFormat="1" ht="12.75" customHeight="1" hidden="1">
      <c r="A34" s="20" t="s">
        <v>54</v>
      </c>
      <c r="B34" s="25">
        <v>23321.09</v>
      </c>
    </row>
    <row r="35" spans="1:2" s="22" customFormat="1" ht="12.75" customHeight="1" hidden="1">
      <c r="A35" s="23" t="s">
        <v>60</v>
      </c>
      <c r="B35" s="25">
        <v>23321.09</v>
      </c>
    </row>
    <row r="36" spans="1:2" s="22" customFormat="1" ht="12.75" customHeight="1" hidden="1">
      <c r="A36" s="27" t="s">
        <v>58</v>
      </c>
      <c r="B36" s="25"/>
    </row>
    <row r="37" spans="1:2" s="22" customFormat="1" ht="12" customHeight="1" hidden="1">
      <c r="A37" s="23" t="s">
        <v>61</v>
      </c>
      <c r="B37" s="25"/>
    </row>
    <row r="38" spans="1:2" s="22" customFormat="1" ht="12.75" customHeight="1">
      <c r="A38" s="20" t="s">
        <v>47</v>
      </c>
      <c r="B38" s="24">
        <f>B33+B35+B37</f>
        <v>684905.09</v>
      </c>
    </row>
    <row r="39" spans="1:2" s="22" customFormat="1" ht="12.75" customHeight="1">
      <c r="A39" s="28" t="s">
        <v>55</v>
      </c>
      <c r="B39" s="24">
        <f>B31+B32+B34-B33-B35+B36-B37</f>
        <v>36575.99999999997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46</v>
      </c>
      <c r="B41" s="30" t="s">
        <v>20</v>
      </c>
    </row>
    <row r="42" spans="1:2" s="31" customFormat="1" ht="13.5" customHeight="1">
      <c r="A42" s="26" t="s">
        <v>72</v>
      </c>
      <c r="B42" s="1">
        <v>197245</v>
      </c>
    </row>
    <row r="43" spans="1:2" s="31" customFormat="1" ht="13.5" customHeight="1">
      <c r="A43" s="32" t="s">
        <v>62</v>
      </c>
      <c r="B43" s="33">
        <v>45458</v>
      </c>
    </row>
    <row r="44" spans="1:2" s="31" customFormat="1" ht="13.5" customHeight="1">
      <c r="A44" s="32" t="s">
        <v>63</v>
      </c>
      <c r="B44" s="35">
        <v>13160</v>
      </c>
    </row>
    <row r="45" spans="1:2" s="31" customFormat="1" ht="13.5" customHeight="1">
      <c r="A45" s="32" t="s">
        <v>64</v>
      </c>
      <c r="B45" s="33">
        <v>26226</v>
      </c>
    </row>
    <row r="46" spans="1:2" s="31" customFormat="1" ht="13.5" customHeight="1">
      <c r="A46" s="32" t="s">
        <v>65</v>
      </c>
      <c r="B46" s="33">
        <v>27110</v>
      </c>
    </row>
    <row r="47" spans="1:2" s="31" customFormat="1" ht="13.5" customHeight="1">
      <c r="A47" s="32" t="s">
        <v>66</v>
      </c>
      <c r="B47" s="33">
        <v>56878</v>
      </c>
    </row>
    <row r="48" spans="1:2" s="31" customFormat="1" ht="13.5" customHeight="1">
      <c r="A48" s="32" t="s">
        <v>67</v>
      </c>
      <c r="B48" s="33">
        <v>5359</v>
      </c>
    </row>
    <row r="49" spans="1:2" s="36" customFormat="1" ht="13.5" customHeight="1">
      <c r="A49" s="32" t="s">
        <v>68</v>
      </c>
      <c r="B49" s="33">
        <v>20886</v>
      </c>
    </row>
    <row r="50" spans="1:2" s="36" customFormat="1" ht="13.5" customHeight="1">
      <c r="A50" s="32" t="s">
        <v>89</v>
      </c>
      <c r="B50" s="34">
        <v>2168</v>
      </c>
    </row>
    <row r="51" spans="1:2" s="38" customFormat="1" ht="12.75" customHeight="1">
      <c r="A51" s="39" t="s">
        <v>16</v>
      </c>
      <c r="B51" s="40">
        <v>210616</v>
      </c>
    </row>
    <row r="52" spans="1:2" s="38" customFormat="1" ht="12.75" customHeight="1">
      <c r="A52" s="32" t="s">
        <v>69</v>
      </c>
      <c r="B52" s="35">
        <v>4540</v>
      </c>
    </row>
    <row r="53" spans="1:2" s="19" customFormat="1" ht="12.75" customHeight="1">
      <c r="A53" s="32" t="s">
        <v>70</v>
      </c>
      <c r="B53" s="35">
        <v>184605</v>
      </c>
    </row>
    <row r="54" spans="1:2" s="55" customFormat="1" ht="12.75" customHeight="1">
      <c r="A54" s="41" t="s">
        <v>95</v>
      </c>
      <c r="B54" s="69">
        <f>97643.31/1.18+11723.72/1.18</f>
        <v>92683.92372881356</v>
      </c>
    </row>
    <row r="55" spans="1:2" s="55" customFormat="1" ht="24">
      <c r="A55" s="41" t="s">
        <v>94</v>
      </c>
      <c r="B55" s="69">
        <f>279.98/1.18*2</f>
        <v>474.542372881356</v>
      </c>
    </row>
    <row r="56" spans="1:2" s="55" customFormat="1" ht="12.75" customHeight="1">
      <c r="A56" s="41" t="s">
        <v>12</v>
      </c>
      <c r="B56" s="69">
        <f>16172.12/1.18</f>
        <v>13705.186440677968</v>
      </c>
    </row>
    <row r="57" spans="1:2" s="55" customFormat="1" ht="12.75" customHeight="1">
      <c r="A57" s="41" t="s">
        <v>52</v>
      </c>
      <c r="B57" s="70">
        <f>2523.69/1.18</f>
        <v>2138.720338983051</v>
      </c>
    </row>
    <row r="58" spans="1:2" s="55" customFormat="1" ht="12.75" customHeight="1">
      <c r="A58" s="41" t="s">
        <v>48</v>
      </c>
      <c r="B58" s="69">
        <f>(32.9+2999.291)/1.18+5270</f>
        <v>7839.653389830509</v>
      </c>
    </row>
    <row r="59" spans="1:2" s="75" customFormat="1" ht="12.75" customHeight="1">
      <c r="A59" s="41" t="s">
        <v>73</v>
      </c>
      <c r="B59" s="69">
        <f>562.16/1.18+11474.13/1.18+4481.96/1.18</f>
        <v>13998.516949152541</v>
      </c>
    </row>
    <row r="60" spans="1:97" s="58" customFormat="1" ht="12.75" customHeight="1">
      <c r="A60" s="41" t="s">
        <v>93</v>
      </c>
      <c r="B60" s="35">
        <f>5226.49/1.18</f>
        <v>4429.228813559322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</row>
    <row r="61" spans="1:97" s="58" customFormat="1" ht="12.75" customHeight="1">
      <c r="A61" s="41" t="s">
        <v>50</v>
      </c>
      <c r="B61" s="69">
        <f>2177.87/1.18</f>
        <v>1845.6525423728813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</row>
    <row r="62" spans="1:97" s="60" customFormat="1" ht="12.75" customHeight="1">
      <c r="A62" s="41" t="s">
        <v>49</v>
      </c>
      <c r="B62" s="69">
        <f>1360.82/1.18</f>
        <v>1153.2372881355932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</row>
    <row r="63" spans="1:97" s="60" customFormat="1" ht="12.75" customHeight="1">
      <c r="A63" s="41" t="s">
        <v>87</v>
      </c>
      <c r="B63" s="69">
        <f>3902.87/1.18+2461.53/1.18</f>
        <v>5393.559322033899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</row>
    <row r="64" spans="1:97" s="60" customFormat="1" ht="12.75" customHeight="1">
      <c r="A64" s="61" t="s">
        <v>74</v>
      </c>
      <c r="B64" s="35">
        <f>8316.86/1.18</f>
        <v>7048.186440677967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</row>
    <row r="65" spans="1:97" s="60" customFormat="1" ht="12.75" customHeight="1">
      <c r="A65" s="61" t="s">
        <v>11</v>
      </c>
      <c r="B65" s="69">
        <f>895.55/1.18</f>
        <v>758.9406779661017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</row>
    <row r="66" spans="1:97" s="60" customFormat="1" ht="12.75" customHeight="1">
      <c r="A66" s="61" t="s">
        <v>9</v>
      </c>
      <c r="B66" s="35">
        <f>2295.65/1.18</f>
        <v>1945.4661016949153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</row>
    <row r="67" spans="1:97" s="60" customFormat="1" ht="12.75" customHeight="1">
      <c r="A67" s="61" t="s">
        <v>10</v>
      </c>
      <c r="B67" s="35">
        <f>17905.37/1.18+8959.23/1.18</f>
        <v>22766.610169491527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</row>
    <row r="68" spans="1:2" s="56" customFormat="1" ht="12.75" customHeight="1">
      <c r="A68" s="62" t="s">
        <v>53</v>
      </c>
      <c r="B68" s="35">
        <f>9940.4/1.18</f>
        <v>8424.06779661017</v>
      </c>
    </row>
    <row r="69" spans="1:2" s="19" customFormat="1" ht="12.75" customHeight="1">
      <c r="A69" s="32" t="s">
        <v>71</v>
      </c>
      <c r="B69" s="35">
        <v>13696</v>
      </c>
    </row>
    <row r="70" spans="1:2" s="19" customFormat="1" ht="12.75" customHeight="1">
      <c r="A70" s="32" t="s">
        <v>75</v>
      </c>
      <c r="B70" s="33">
        <f>B6*0.179*12</f>
        <v>7773.8268</v>
      </c>
    </row>
    <row r="71" spans="1:2" s="19" customFormat="1" ht="12.75" customHeight="1">
      <c r="A71" s="37" t="s">
        <v>85</v>
      </c>
      <c r="B71" s="40">
        <f>SUM(B72:B75)</f>
        <v>37518.59338835524</v>
      </c>
    </row>
    <row r="72" spans="1:2" s="19" customFormat="1" ht="12.75" customHeight="1">
      <c r="A72" s="41" t="s">
        <v>92</v>
      </c>
      <c r="B72" s="34">
        <f>3277.78/1.18</f>
        <v>2777.7796610169494</v>
      </c>
    </row>
    <row r="73" spans="1:2" s="19" customFormat="1" ht="12.75" customHeight="1">
      <c r="A73" s="41" t="s">
        <v>91</v>
      </c>
      <c r="B73" s="34">
        <f>1084.23/1.18</f>
        <v>918.8389830508476</v>
      </c>
    </row>
    <row r="74" spans="1:2" s="19" customFormat="1" ht="12.75" customHeight="1">
      <c r="A74" s="41" t="s">
        <v>13</v>
      </c>
      <c r="B74" s="71">
        <f>22214.05/1.18+4442.81/1.18+7761.95/1.18</f>
        <v>29168.483050847455</v>
      </c>
    </row>
    <row r="75" spans="1:2" s="19" customFormat="1" ht="12.75" customHeight="1">
      <c r="A75" s="41" t="s">
        <v>90</v>
      </c>
      <c r="B75" s="71">
        <f>(2393.55)/1.18+23128/47+5427.83/1.18/44+2393.55/1.18</f>
        <v>4653.491693439991</v>
      </c>
    </row>
    <row r="76" spans="1:2" s="19" customFormat="1" ht="12.75" customHeight="1">
      <c r="A76" s="43" t="s">
        <v>88</v>
      </c>
      <c r="B76" s="40">
        <v>67082</v>
      </c>
    </row>
    <row r="77" spans="1:2" s="19" customFormat="1" ht="12.75" customHeight="1">
      <c r="A77" s="43" t="s">
        <v>57</v>
      </c>
      <c r="B77" s="40">
        <v>18008.14</v>
      </c>
    </row>
    <row r="78" spans="1:2" s="19" customFormat="1" ht="12.75" customHeight="1">
      <c r="A78" s="43" t="s">
        <v>76</v>
      </c>
      <c r="B78" s="34">
        <f>2227890/181008.8*B6</f>
        <v>44544.556391733444</v>
      </c>
    </row>
    <row r="79" spans="1:2" s="19" customFormat="1" ht="12.75" customHeight="1">
      <c r="A79" s="43" t="s">
        <v>77</v>
      </c>
      <c r="B79" s="40">
        <f>B32*0.66%/1.18</f>
        <v>3751.982542372881</v>
      </c>
    </row>
    <row r="80" spans="1:2" s="19" customFormat="1" ht="12.75" customHeight="1">
      <c r="A80" s="43" t="s">
        <v>78</v>
      </c>
      <c r="B80" s="40">
        <f>B32*2.58%/1.18</f>
        <v>14666.84084745763</v>
      </c>
    </row>
    <row r="81" spans="1:2" s="19" customFormat="1" ht="12.75" customHeight="1">
      <c r="A81" s="43" t="s">
        <v>79</v>
      </c>
      <c r="B81" s="40">
        <f>B32*8.19%/1.18</f>
        <v>46558.69245762713</v>
      </c>
    </row>
    <row r="82" spans="1:2" s="19" customFormat="1" ht="12.75" customHeight="1">
      <c r="A82" s="43" t="s">
        <v>7</v>
      </c>
      <c r="B82" s="40">
        <v>639990.5</v>
      </c>
    </row>
    <row r="83" spans="1:2" s="19" customFormat="1" ht="12.75" customHeight="1">
      <c r="A83" s="42" t="s">
        <v>80</v>
      </c>
      <c r="B83" s="34">
        <f>577550/181008.8*B6</f>
        <v>11547.566775758969</v>
      </c>
    </row>
    <row r="84" spans="1:2" s="19" customFormat="1" ht="12.75" customHeight="1">
      <c r="A84" s="43" t="s">
        <v>8</v>
      </c>
      <c r="B84" s="40">
        <f>B82+B83</f>
        <v>651538.066775759</v>
      </c>
    </row>
    <row r="85" spans="1:2" s="19" customFormat="1" ht="12.75" customHeight="1">
      <c r="A85" s="42" t="s">
        <v>81</v>
      </c>
      <c r="B85" s="34">
        <f>B84*0.18</f>
        <v>117276.85201963662</v>
      </c>
    </row>
    <row r="86" spans="1:2" s="19" customFormat="1" ht="12.75" customHeight="1">
      <c r="A86" s="43" t="s">
        <v>82</v>
      </c>
      <c r="B86" s="40">
        <f>B84+B85</f>
        <v>768814.9187953956</v>
      </c>
    </row>
    <row r="87" spans="1:2" s="19" customFormat="1" ht="12.75" customHeight="1">
      <c r="A87" s="42" t="s">
        <v>83</v>
      </c>
      <c r="B87" s="44">
        <v>51256</v>
      </c>
    </row>
    <row r="88" spans="1:2" s="19" customFormat="1" ht="12.75" customHeight="1">
      <c r="A88" s="42" t="s">
        <v>56</v>
      </c>
      <c r="B88" s="45">
        <f>B38-B86+B87</f>
        <v>-32653.828795395675</v>
      </c>
    </row>
    <row r="89" spans="1:2" s="63" customFormat="1" ht="12.75" customHeight="1">
      <c r="A89" s="65" t="s">
        <v>18</v>
      </c>
      <c r="B89" s="46"/>
    </row>
    <row r="90" spans="1:2" s="63" customFormat="1" ht="12.75" customHeight="1">
      <c r="A90" s="64"/>
      <c r="B90" s="46"/>
    </row>
    <row r="91" ht="12">
      <c r="A91" s="47" t="s">
        <v>0</v>
      </c>
    </row>
    <row r="92" spans="1:2" ht="12">
      <c r="A92" s="48" t="s">
        <v>1</v>
      </c>
      <c r="B92" s="72" t="s">
        <v>2</v>
      </c>
    </row>
    <row r="93" spans="1:2" ht="12">
      <c r="A93" s="49" t="s">
        <v>42</v>
      </c>
      <c r="B93" s="73"/>
    </row>
    <row r="94" spans="1:2" ht="12">
      <c r="A94" s="48" t="s">
        <v>3</v>
      </c>
      <c r="B94" s="72" t="s">
        <v>4</v>
      </c>
    </row>
    <row r="95" spans="1:2" ht="12">
      <c r="A95" s="49" t="s">
        <v>84</v>
      </c>
      <c r="B95" s="72"/>
    </row>
    <row r="96" ht="12">
      <c r="A96" s="48" t="s">
        <v>43</v>
      </c>
    </row>
    <row r="97" spans="1:2" s="51" customFormat="1" ht="12">
      <c r="A97" s="50"/>
      <c r="B97" s="74"/>
    </row>
    <row r="98" spans="1:2" s="51" customFormat="1" ht="12">
      <c r="A98" s="52"/>
      <c r="B98" s="74"/>
    </row>
    <row r="99" spans="1:2" s="51" customFormat="1" ht="12">
      <c r="A99" s="50"/>
      <c r="B99" s="74"/>
    </row>
    <row r="101" ht="12">
      <c r="A101" s="54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2011-04-25T05:13:46Z</dcterms:modified>
  <cp:category/>
  <cp:version/>
  <cp:contentType/>
  <cp:contentStatus/>
</cp:coreProperties>
</file>