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лист)'!$A$1:$CQ$93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<sst xmlns="http://schemas.openxmlformats.org/spreadsheetml/2006/main" count="95" uniqueCount="95">
  <si>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</si>
  <si>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</si>
  <si>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</si>
  <si>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</si>
  <si>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</si>
  <si>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</si>
  <si>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</si>
  <si>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</si>
  <si>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</si>
  <si>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</si>
  <si>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Замена, установка радиаторов</t>
  </si>
  <si>
    <t>Ремонт, покраска контейнерной площадки, установка контейнеров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</si>
  <si>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</si>
  <si>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</si>
  <si>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</si>
  <si>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</si>
  <si>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</si>
  <si>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87440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</si>
  <si>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</si>
  <si>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</si>
  <si>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</si>
  <si>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</si>
  <si>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</si>
  <si>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</si>
  <si>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</si>
  <si>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</si>
  <si>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</si>
  <si>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</si>
  <si>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</si>
  <si>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</si>
  <si>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</si>
  <si>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</si>
  <si>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</si>
  <si>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</si>
  <si>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</si>
  <si>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</si>
  <si>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</si>
  <si>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</si>
  <si>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</si>
  <si>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</si>
  <si>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</si>
  <si>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</si>
  <si>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</si>
  <si>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Р.Зорге, 26/1</t>
  </si>
  <si>
    <t>Статьи доходов</t>
  </si>
  <si>
    <t>Статьи расходов</t>
  </si>
  <si>
    <t>Поступление</t>
  </si>
  <si>
    <t>Ремонт лестничных клеток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</si>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</sst>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95"/>
  <sheetViews>
    <sheetView tabSelected="1" zoomScale="85" zoomScaleNormal="85" zoomScaleSheetLayoutView="100" workbookViewId="0" topLeftCell="A1">
      <pane xSplit="1" ySplit="28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7" sqref="B7:B8"/>
    </sheetView>
  </sheetViews>
  <sheetFormatPr defaultColWidth="9.140625" defaultRowHeight="12.75"/>
  <cols>
    <col min="1" max="1" width="88.421875" style="52" customWidth="1"/>
    <col min="2" max="2" width="18.28125" style="64" customWidth="1"/>
    <col min="3" max="16384" width="9.140625" style="2" customWidth="1"/>
  </cols>
  <sheetData>
    <row r="1" ht="12">
      <c r="A1" s="63" t="s">
        <v>51</v>
      </c>
    </row>
    <row r="2" spans="1:2" s="3" customFormat="1" ht="12">
      <c r="A2" s="63" t="s">
        <v>83</v>
      </c>
      <c r="B2" s="65"/>
    </row>
    <row r="3" spans="1:2" s="3" customFormat="1" ht="12">
      <c r="A3" s="63" t="s">
        <v>18</v>
      </c>
      <c r="B3" s="65"/>
    </row>
    <row r="4" spans="1:2" s="6" customFormat="1" ht="12.75" customHeight="1">
      <c r="A4" s="4" t="s">
        <v>13</v>
      </c>
      <c r="B4" s="5" t="s">
        <v>43</v>
      </c>
    </row>
    <row r="5" spans="1:2" s="6" customFormat="1" ht="12.75" customHeight="1">
      <c r="A5" s="7" t="s">
        <v>20</v>
      </c>
      <c r="B5" s="8">
        <v>1965</v>
      </c>
    </row>
    <row r="6" spans="1:2" s="6" customFormat="1" ht="12.75" customHeight="1">
      <c r="A6" s="7" t="s">
        <v>21</v>
      </c>
      <c r="B6" s="8">
        <v>3487.1</v>
      </c>
    </row>
    <row r="7" spans="1:2" s="6" customFormat="1" ht="12.75" customHeight="1">
      <c r="A7" s="75" t="s">
        <v>91</v>
      </c>
      <c r="B7" s="76" t="s">
        <v>93</v>
      </c>
    </row>
    <row r="8" spans="1:2" s="6" customFormat="1" ht="12.75" customHeight="1">
      <c r="A8" s="75" t="s">
        <v>92</v>
      </c>
      <c r="B8" s="76" t="s">
        <v>94</v>
      </c>
    </row>
    <row r="9" spans="1:2" s="6" customFormat="1" ht="12.75" customHeight="1">
      <c r="A9" s="75" t="s">
        <v>24</v>
      </c>
      <c r="B9" s="8">
        <v>1487</v>
      </c>
    </row>
    <row r="10" spans="1:2" s="6" customFormat="1" ht="12.75" customHeight="1">
      <c r="A10" s="7" t="s">
        <v>22</v>
      </c>
      <c r="B10" s="8">
        <v>5</v>
      </c>
    </row>
    <row r="11" spans="1:2" s="6" customFormat="1" ht="12.75" customHeight="1">
      <c r="A11" s="7" t="s">
        <v>23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25</v>
      </c>
      <c r="B13" s="8">
        <v>868</v>
      </c>
    </row>
    <row r="14" spans="1:2" s="6" customFormat="1" ht="12.75" customHeight="1" hidden="1">
      <c r="A14" s="9" t="s">
        <v>26</v>
      </c>
      <c r="B14" s="10">
        <v>1354</v>
      </c>
    </row>
    <row r="15" spans="1:2" s="6" customFormat="1" ht="12.75" customHeight="1">
      <c r="A15" s="7" t="s">
        <v>14</v>
      </c>
      <c r="B15" s="10">
        <f>B16+B17</f>
        <v>2338</v>
      </c>
    </row>
    <row r="16" spans="1:2" s="6" customFormat="1" ht="12.75" customHeight="1">
      <c r="A16" s="7" t="s">
        <v>27</v>
      </c>
      <c r="B16" s="8">
        <v>862</v>
      </c>
    </row>
    <row r="17" spans="1:2" s="6" customFormat="1" ht="12.75" customHeight="1">
      <c r="A17" s="7" t="s">
        <v>28</v>
      </c>
      <c r="B17" s="8">
        <v>1476</v>
      </c>
    </row>
    <row r="18" spans="1:2" s="6" customFormat="1" ht="12.75" customHeight="1" hidden="1">
      <c r="A18" s="9" t="s">
        <v>29</v>
      </c>
      <c r="B18" s="8">
        <v>308</v>
      </c>
    </row>
    <row r="19" spans="1:2" s="6" customFormat="1" ht="12.75" customHeight="1">
      <c r="A19" s="7" t="s">
        <v>30</v>
      </c>
      <c r="B19" s="8">
        <v>79</v>
      </c>
    </row>
    <row r="20" spans="1:2" s="6" customFormat="1" ht="12.75" customHeight="1">
      <c r="A20" s="11" t="s">
        <v>31</v>
      </c>
      <c r="B20" s="8">
        <v>187</v>
      </c>
    </row>
    <row r="21" spans="1:2" s="6" customFormat="1" ht="12.75" customHeight="1">
      <c r="A21" s="11" t="s">
        <v>16</v>
      </c>
      <c r="B21" s="8">
        <f>SUM(B22:B24)</f>
        <v>25</v>
      </c>
    </row>
    <row r="22" spans="1:2" s="6" customFormat="1" ht="12.75" customHeight="1" hidden="1">
      <c r="A22" s="9" t="s">
        <v>32</v>
      </c>
      <c r="B22" s="8">
        <v>16</v>
      </c>
    </row>
    <row r="23" spans="1:2" s="12" customFormat="1" ht="12.75" customHeight="1" hidden="1">
      <c r="A23" s="9" t="s">
        <v>33</v>
      </c>
      <c r="B23" s="8">
        <v>1</v>
      </c>
    </row>
    <row r="24" spans="1:2" s="12" customFormat="1" ht="12.75" customHeight="1" hidden="1">
      <c r="A24" s="9" t="s">
        <v>34</v>
      </c>
      <c r="B24" s="8">
        <v>8</v>
      </c>
    </row>
    <row r="25" spans="1:2" s="12" customFormat="1" ht="12.75" customHeight="1" hidden="1">
      <c r="A25" s="9" t="s">
        <v>35</v>
      </c>
      <c r="B25" s="8">
        <v>1360</v>
      </c>
    </row>
    <row r="26" spans="1:2" s="12" customFormat="1" ht="12.75" customHeight="1" hidden="1">
      <c r="A26" s="9" t="s">
        <v>36</v>
      </c>
      <c r="B26" s="8">
        <v>880</v>
      </c>
    </row>
    <row r="27" spans="1:2" s="12" customFormat="1" ht="12.75" customHeight="1" hidden="1">
      <c r="A27" s="9" t="s">
        <v>37</v>
      </c>
      <c r="B27" s="8">
        <v>880</v>
      </c>
    </row>
    <row r="28" spans="1:2" s="12" customFormat="1" ht="12.75" customHeight="1" hidden="1">
      <c r="A28" s="9" t="s">
        <v>38</v>
      </c>
      <c r="B28" s="8">
        <v>164</v>
      </c>
    </row>
    <row r="29" spans="1:2" s="12" customFormat="1" ht="23.25" customHeight="1">
      <c r="A29" s="7" t="s">
        <v>39</v>
      </c>
      <c r="B29" s="8" t="s">
        <v>40</v>
      </c>
    </row>
    <row r="30" spans="1:2" s="15" customFormat="1" ht="12.75" customHeight="1">
      <c r="A30" s="13" t="s">
        <v>44</v>
      </c>
      <c r="B30" s="14" t="s">
        <v>90</v>
      </c>
    </row>
    <row r="31" spans="1:2" s="18" customFormat="1" ht="12.75" customHeight="1">
      <c r="A31" s="16" t="s">
        <v>5</v>
      </c>
      <c r="B31" s="17">
        <v>10474</v>
      </c>
    </row>
    <row r="32" spans="1:2" s="21" customFormat="1" ht="12.75" customHeight="1">
      <c r="A32" s="19" t="s">
        <v>6</v>
      </c>
      <c r="B32" s="20">
        <v>421556</v>
      </c>
    </row>
    <row r="33" spans="1:2" s="21" customFormat="1" ht="12.75" customHeight="1" hidden="1">
      <c r="A33" s="22" t="s">
        <v>58</v>
      </c>
      <c r="B33" s="20">
        <v>421338</v>
      </c>
    </row>
    <row r="34" spans="1:2" s="21" customFormat="1" ht="12.75" customHeight="1">
      <c r="A34" s="19" t="s">
        <v>54</v>
      </c>
      <c r="B34" s="24">
        <v>10259.85</v>
      </c>
    </row>
    <row r="35" spans="1:2" s="21" customFormat="1" ht="12.75" customHeight="1" hidden="1">
      <c r="A35" s="22" t="s">
        <v>59</v>
      </c>
      <c r="B35" s="24">
        <v>1131.04</v>
      </c>
    </row>
    <row r="36" spans="1:2" s="21" customFormat="1" ht="12.75" customHeight="1" hidden="1">
      <c r="A36" s="26" t="s">
        <v>57</v>
      </c>
      <c r="B36" s="24"/>
    </row>
    <row r="37" spans="1:2" s="21" customFormat="1" ht="12" customHeight="1" hidden="1">
      <c r="A37" s="22" t="s">
        <v>60</v>
      </c>
      <c r="B37" s="24"/>
    </row>
    <row r="38" spans="1:2" s="21" customFormat="1" ht="12.75" customHeight="1">
      <c r="A38" s="19" t="s">
        <v>46</v>
      </c>
      <c r="B38" s="23">
        <f>B33+B35+B37</f>
        <v>422469.04</v>
      </c>
    </row>
    <row r="39" spans="1:2" s="21" customFormat="1" ht="12.75" customHeight="1">
      <c r="A39" s="27" t="s">
        <v>55</v>
      </c>
      <c r="B39" s="23">
        <v>19820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45</v>
      </c>
      <c r="B41" s="29" t="s">
        <v>19</v>
      </c>
    </row>
    <row r="42" spans="1:2" s="30" customFormat="1" ht="13.5" customHeight="1">
      <c r="A42" s="25" t="s">
        <v>69</v>
      </c>
      <c r="B42" s="1">
        <v>91423</v>
      </c>
    </row>
    <row r="43" spans="1:2" s="30" customFormat="1" ht="13.5" customHeight="1">
      <c r="A43" s="31" t="s">
        <v>61</v>
      </c>
      <c r="B43" s="32">
        <v>35431</v>
      </c>
    </row>
    <row r="44" spans="1:2" s="30" customFormat="1" ht="13.5" customHeight="1">
      <c r="A44" s="31" t="s">
        <v>62</v>
      </c>
      <c r="B44" s="34">
        <v>5803</v>
      </c>
    </row>
    <row r="45" spans="1:2" s="30" customFormat="1" ht="13.5" customHeight="1">
      <c r="A45" s="31" t="s">
        <v>63</v>
      </c>
      <c r="B45" s="32">
        <v>9104</v>
      </c>
    </row>
    <row r="46" spans="1:2" s="30" customFormat="1" ht="13.5" customHeight="1">
      <c r="A46" s="31" t="s">
        <v>64</v>
      </c>
      <c r="B46" s="32">
        <v>7478</v>
      </c>
    </row>
    <row r="47" spans="1:2" s="35" customFormat="1" ht="13.5" customHeight="1">
      <c r="A47" s="31" t="s">
        <v>65</v>
      </c>
      <c r="B47" s="32">
        <v>29147</v>
      </c>
    </row>
    <row r="48" spans="1:2" s="35" customFormat="1" ht="13.5" customHeight="1">
      <c r="A48" s="31" t="s">
        <v>85</v>
      </c>
      <c r="B48" s="33">
        <v>2141</v>
      </c>
    </row>
    <row r="49" spans="1:2" s="35" customFormat="1" ht="13.5" customHeight="1">
      <c r="A49" s="31" t="s">
        <v>84</v>
      </c>
      <c r="B49" s="33">
        <v>2320</v>
      </c>
    </row>
    <row r="50" spans="1:2" s="38" customFormat="1" ht="12.75" customHeight="1">
      <c r="A50" s="40" t="s">
        <v>53</v>
      </c>
      <c r="B50" s="37">
        <f>SUM(B51:B51)</f>
        <v>95203.16101694915</v>
      </c>
    </row>
    <row r="51" spans="1:2" s="38" customFormat="1" ht="12.75" customHeight="1">
      <c r="A51" s="39" t="s">
        <v>47</v>
      </c>
      <c r="B51" s="33">
        <f>112339.73/1.18</f>
        <v>95203.16101694915</v>
      </c>
    </row>
    <row r="52" spans="1:2" s="38" customFormat="1" ht="12.75" customHeight="1">
      <c r="A52" s="40" t="s">
        <v>15</v>
      </c>
      <c r="B52" s="41">
        <v>105969</v>
      </c>
    </row>
    <row r="53" spans="1:2" s="38" customFormat="1" ht="12.75" customHeight="1">
      <c r="A53" s="31" t="s">
        <v>66</v>
      </c>
      <c r="B53" s="34">
        <v>7442</v>
      </c>
    </row>
    <row r="54" spans="1:2" s="18" customFormat="1" ht="12.75" customHeight="1">
      <c r="A54" s="31" t="s">
        <v>67</v>
      </c>
      <c r="B54" s="34">
        <v>79597</v>
      </c>
    </row>
    <row r="55" spans="1:2" s="54" customFormat="1" ht="12.75" customHeight="1">
      <c r="A55" s="42" t="s">
        <v>89</v>
      </c>
      <c r="B55" s="66">
        <f>10079.86/1.18</f>
        <v>8542.254237288136</v>
      </c>
    </row>
    <row r="56" spans="1:2" s="54" customFormat="1" ht="24">
      <c r="A56" s="42" t="s">
        <v>88</v>
      </c>
      <c r="B56" s="66">
        <f>6494.32/1.18+279.98/1.18*2</f>
        <v>5978.203389830508</v>
      </c>
    </row>
    <row r="57" spans="1:2" s="54" customFormat="1" ht="12.75" customHeight="1">
      <c r="A57" s="42" t="s">
        <v>52</v>
      </c>
      <c r="B57" s="67">
        <f>15510.58/1.18</f>
        <v>13144.5593220339</v>
      </c>
    </row>
    <row r="58" spans="1:2" s="54" customFormat="1" ht="12.75" customHeight="1">
      <c r="A58" s="42" t="s">
        <v>48</v>
      </c>
      <c r="B58" s="66">
        <f>(13385.82)/1.18</f>
        <v>11343.915254237289</v>
      </c>
    </row>
    <row r="59" spans="1:95" s="56" customFormat="1" ht="12.75" customHeight="1">
      <c r="A59" s="42" t="s">
        <v>9</v>
      </c>
      <c r="B59" s="66">
        <f>2084.25/1.18+12453.22/1.18+6798.52/1.18+923.3/1.18+912.87/1.18+1554.77/1.18+3107.03/1.18+1091.63/1.18</f>
        <v>24513.21186440678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</row>
    <row r="60" spans="1:95" s="56" customFormat="1" ht="12.75" customHeight="1">
      <c r="A60" s="42" t="s">
        <v>87</v>
      </c>
      <c r="B60" s="34">
        <f>3151.21/1.18</f>
        <v>2670.5169491525426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</row>
    <row r="61" spans="1:95" s="56" customFormat="1" ht="12.75" customHeight="1">
      <c r="A61" s="42" t="s">
        <v>50</v>
      </c>
      <c r="B61" s="68">
        <f>2493.39/1.18</f>
        <v>2113.0423728813557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</row>
    <row r="62" spans="1:95" s="58" customFormat="1" ht="12.75" customHeight="1">
      <c r="A62" s="42" t="s">
        <v>49</v>
      </c>
      <c r="B62" s="34">
        <f>2831.71/1.18+839.91/1.18+1151.55/1.18</f>
        <v>4087.4322033898306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</row>
    <row r="63" spans="1:95" s="58" customFormat="1" ht="12.75" customHeight="1">
      <c r="A63" s="59" t="s">
        <v>70</v>
      </c>
      <c r="B63" s="34">
        <f>6187.63/1.18</f>
        <v>5243.754237288136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</row>
    <row r="64" spans="1:95" s="58" customFormat="1" ht="12.75" customHeight="1">
      <c r="A64" s="59" t="s">
        <v>10</v>
      </c>
      <c r="B64" s="34">
        <f>2312.51/1.18</f>
        <v>1959.754237288136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</row>
    <row r="65" spans="1:2" s="18" customFormat="1" ht="12.75" customHeight="1">
      <c r="A65" s="31" t="s">
        <v>68</v>
      </c>
      <c r="B65" s="34">
        <v>11439</v>
      </c>
    </row>
    <row r="66" spans="1:2" s="18" customFormat="1" ht="12.75" customHeight="1">
      <c r="A66" s="31" t="s">
        <v>71</v>
      </c>
      <c r="B66" s="32">
        <f>B6*0.179*12</f>
        <v>7490.290799999999</v>
      </c>
    </row>
    <row r="67" spans="1:2" s="18" customFormat="1" ht="12.75" customHeight="1">
      <c r="A67" s="36" t="s">
        <v>82</v>
      </c>
      <c r="B67" s="41">
        <f>SUM(B68:B71)</f>
        <v>56558.50016801626</v>
      </c>
    </row>
    <row r="68" spans="1:2" s="18" customFormat="1" ht="12.75" customHeight="1">
      <c r="A68" s="42" t="s">
        <v>12</v>
      </c>
      <c r="B68" s="69">
        <f>25357.8/1.18+7761.95/1.18+7761.95/1.18+8885.62/1.18</f>
        <v>42175.69491525424</v>
      </c>
    </row>
    <row r="69" spans="1:2" s="18" customFormat="1" ht="12.75" customHeight="1">
      <c r="A69" s="42" t="s">
        <v>86</v>
      </c>
      <c r="B69" s="70">
        <f>23128/47+5427.83/1.18/44+2393.55/1.18+(3294.02)/1.18</f>
        <v>5416.601862931515</v>
      </c>
    </row>
    <row r="70" spans="1:2" s="18" customFormat="1" ht="12.75" customHeight="1">
      <c r="A70" s="42" t="s">
        <v>11</v>
      </c>
      <c r="B70" s="71">
        <f>4242.23/1.18</f>
        <v>3595.110169491525</v>
      </c>
    </row>
    <row r="71" spans="1:2" s="18" customFormat="1" ht="12.75" customHeight="1">
      <c r="A71" s="42" t="s">
        <v>72</v>
      </c>
      <c r="B71" s="69">
        <f>6337.89/1.18</f>
        <v>5371.093220338984</v>
      </c>
    </row>
    <row r="72" spans="1:2" s="18" customFormat="1" ht="12.75" customHeight="1">
      <c r="A72" s="44" t="s">
        <v>73</v>
      </c>
      <c r="B72" s="33">
        <f>2227890/181008.8*B6-3000</f>
        <v>39919.87582371686</v>
      </c>
    </row>
    <row r="73" spans="1:2" s="18" customFormat="1" ht="12.75" customHeight="1">
      <c r="A73" s="44" t="s">
        <v>74</v>
      </c>
      <c r="B73" s="41">
        <f>B32*0.66%/1.18</f>
        <v>2357.855593220339</v>
      </c>
    </row>
    <row r="74" spans="1:2" s="18" customFormat="1" ht="12.75" customHeight="1">
      <c r="A74" s="44" t="s">
        <v>75</v>
      </c>
      <c r="B74" s="41">
        <f>B32*2.58%/1.18</f>
        <v>9217.07186440678</v>
      </c>
    </row>
    <row r="75" spans="1:2" s="18" customFormat="1" ht="12.75" customHeight="1">
      <c r="A75" s="44" t="s">
        <v>76</v>
      </c>
      <c r="B75" s="41">
        <f>B32*8.19%/1.18</f>
        <v>29258.844406779663</v>
      </c>
    </row>
    <row r="76" spans="1:2" s="18" customFormat="1" ht="12.75" customHeight="1">
      <c r="A76" s="44" t="s">
        <v>7</v>
      </c>
      <c r="B76" s="41">
        <v>429907.4</v>
      </c>
    </row>
    <row r="77" spans="1:2" s="18" customFormat="1" ht="12.75" customHeight="1">
      <c r="A77" s="43" t="s">
        <v>77</v>
      </c>
      <c r="B77" s="33">
        <f>577550/181008.8*B6</f>
        <v>11126.390567751401</v>
      </c>
    </row>
    <row r="78" spans="1:2" s="18" customFormat="1" ht="12.75" customHeight="1">
      <c r="A78" s="44" t="s">
        <v>8</v>
      </c>
      <c r="B78" s="41">
        <f>B76+B77</f>
        <v>441033.79056775145</v>
      </c>
    </row>
    <row r="79" spans="1:2" s="18" customFormat="1" ht="12.75" customHeight="1">
      <c r="A79" s="43" t="s">
        <v>78</v>
      </c>
      <c r="B79" s="33">
        <f>B78*0.18</f>
        <v>79386.08230219525</v>
      </c>
    </row>
    <row r="80" spans="1:2" s="18" customFormat="1" ht="12.75" customHeight="1">
      <c r="A80" s="44" t="s">
        <v>79</v>
      </c>
      <c r="B80" s="41">
        <f>B78+B79</f>
        <v>520419.8728699467</v>
      </c>
    </row>
    <row r="81" spans="1:2" s="18" customFormat="1" ht="12.75" customHeight="1">
      <c r="A81" s="43" t="s">
        <v>80</v>
      </c>
      <c r="B81" s="34">
        <v>10511</v>
      </c>
    </row>
    <row r="82" spans="1:2" s="18" customFormat="1" ht="12.75" customHeight="1">
      <c r="A82" s="43" t="s">
        <v>56</v>
      </c>
      <c r="B82" s="32">
        <f>B38-B80+B81</f>
        <v>-87439.83286994672</v>
      </c>
    </row>
    <row r="83" spans="1:2" s="60" customFormat="1" ht="12.75" customHeight="1">
      <c r="A83" s="61" t="s">
        <v>17</v>
      </c>
      <c r="B83" s="45"/>
    </row>
    <row r="84" spans="1:2" s="60" customFormat="1" ht="12.75" customHeight="1">
      <c r="A84" s="62"/>
      <c r="B84" s="45"/>
    </row>
    <row r="85" ht="12">
      <c r="A85" s="46" t="s">
        <v>0</v>
      </c>
    </row>
    <row r="86" spans="1:2" ht="12">
      <c r="A86" s="47" t="s">
        <v>1</v>
      </c>
      <c r="B86" s="72" t="s">
        <v>2</v>
      </c>
    </row>
    <row r="87" spans="1:2" ht="12">
      <c r="A87" s="48" t="s">
        <v>41</v>
      </c>
      <c r="B87" s="73"/>
    </row>
    <row r="88" spans="1:2" ht="12">
      <c r="A88" s="47" t="s">
        <v>3</v>
      </c>
      <c r="B88" s="72" t="s">
        <v>4</v>
      </c>
    </row>
    <row r="89" spans="1:2" ht="12">
      <c r="A89" s="48" t="s">
        <v>81</v>
      </c>
      <c r="B89" s="72"/>
    </row>
    <row r="90" ht="12">
      <c r="A90" s="47" t="s">
        <v>42</v>
      </c>
    </row>
    <row r="91" spans="1:2" s="50" customFormat="1" ht="12">
      <c r="A91" s="49"/>
      <c r="B91" s="74"/>
    </row>
    <row r="92" spans="1:2" s="50" customFormat="1" ht="12">
      <c r="A92" s="51"/>
      <c r="B92" s="74"/>
    </row>
    <row r="93" spans="1:2" s="50" customFormat="1" ht="12">
      <c r="A93" s="49"/>
      <c r="B93" s="74"/>
    </row>
    <row r="95" ht="12">
      <c r="A95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2011-04-25T09:10:45Z</dcterms:modified>
  <cp:category/>
  <cp:version/>
  <cp:contentType/>
  <cp:contentStatus/>
</cp:coreProperties>
</file>