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Домовой учет 2010(1 лист)" sheetId="1" r:id="rId1"/>
  </sheets>
  <definedNames>
    <definedName name="_xlnm.Print_Area" localSheetId="0">'Домовой учет 2010(1 лист)'!$A$1:$CS$86</definedName>
  </definedNames>
  <calcPr fullCalcOnLoad="1"/>
</workbook>
</file>

<file path=xl/sharedStrings.xml><?xml version="1.0" encoding="utf-8"?>
<sst xmlns="http://schemas.openxmlformats.org/spreadsheetml/2006/main" count="88" uniqueCount="88">
  <si>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</si>
  <si>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</si>
  <si>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</si>
  <si>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Директор ООО "ЖЭУ № 9"</t>
  </si>
  <si>
    <t>Гареева Г.Н.</t>
  </si>
  <si>
    <t>Задолженность на 01.01.2010 г.</t>
  </si>
  <si>
    <t>Начислено населению</t>
  </si>
  <si>
    <t>Итого расходов</t>
  </si>
  <si>
    <t>Всего расходов</t>
  </si>
  <si>
    <t>Ремонт и смена вентилей, сгонов, фильтров, задвижек ГВС, ХВС</t>
  </si>
  <si>
    <t>Замена, установка радиаторов</t>
  </si>
  <si>
    <t>Общестроительные работы</t>
  </si>
  <si>
    <t>Ремонт, покраска контейнерной площадки, установка контейнеров</t>
  </si>
  <si>
    <t>Омолаживание, снос деревьев</t>
  </si>
  <si>
    <t>Адрес:</t>
  </si>
  <si>
    <t>Убираемая площадь, в т.ч.</t>
  </si>
  <si>
    <t>Техническое обслуживание конструктивных элементов и инженерного оборудования</t>
  </si>
  <si>
    <t xml:space="preserve">Количество заявок:  </t>
  </si>
  <si>
    <t>Справочно: На сумму 156842 руб. создан резервный фонд на ремонт л/клетки в 2012 г.</t>
  </si>
  <si>
    <t>ОАО "УЖХ Советского района городского округа г.Уфа" за 2010 год</t>
  </si>
  <si>
    <t>Сумма</t>
  </si>
  <si>
    <t>Год ввода</t>
  </si>
  <si>
    <t>Общая полезная площадь,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</si>
  <si>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</si>
  <si>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</si>
  <si>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</si>
  <si>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</si>
  <si>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>Убираемая площадь (приведенная),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</si>
  <si>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</si>
  <si>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</si>
  <si>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</si>
  <si>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</si>
  <si>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</si>
  <si>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заявок (сантехнические, электромонтажные)</t>
  </si>
  <si>
    <t>Количество  заявок (кровельные)</t>
  </si>
  <si>
    <t>Количество АВАРИЙНЫХ заявок</t>
  </si>
  <si>
    <t>Система ЦО, пог.м.</t>
  </si>
  <si>
    <t>Система ГВС, пог.м.</t>
  </si>
  <si>
    <t>Система ХВС, пог.м.</t>
  </si>
  <si>
    <t>Система отвода ливневых стоков, пог.м.</t>
  </si>
  <si>
    <t xml:space="preserve">Степень благоустройства жилых помещений -  </t>
  </si>
  <si>
    <t xml:space="preserve"> ХВС, ГВС, ЦО</t>
  </si>
  <si>
    <t>Обслуживающая организация</t>
  </si>
  <si>
    <t>кв.№</t>
  </si>
  <si>
    <t>Р.Зорге, 26/2</t>
  </si>
  <si>
    <t>Статьи доходов</t>
  </si>
  <si>
    <t>Статьи расходов</t>
  </si>
  <si>
    <t>Поступление</t>
  </si>
  <si>
    <t>Ремонт межпанельных швов</t>
  </si>
  <si>
    <t>Очистка кровли, козырьков от снега и наледи</t>
  </si>
  <si>
    <t>Смена труб канализации</t>
  </si>
  <si>
    <t>Изоляция труб</t>
  </si>
  <si>
    <t>ОТЧЕТ</t>
  </si>
  <si>
    <t>Покраска и ремонт цоколя</t>
  </si>
  <si>
    <t>Задолженность на 01.01.2011 г.</t>
  </si>
  <si>
    <t>Отклонение за 2010 год (перерасход (-), неосвоение (+))</t>
  </si>
  <si>
    <t>Уборка территории</t>
  </si>
  <si>
    <t>Механизированная уборка</t>
  </si>
  <si>
    <t>Услуги операторов</t>
  </si>
  <si>
    <t>Вывоз крупно-габаритного мусора</t>
  </si>
  <si>
    <t>Вывоз твердых бытовых отходов</t>
  </si>
  <si>
    <t>а) Профилактический осмотр</t>
  </si>
  <si>
    <t>б) Набор работ</t>
  </si>
  <si>
    <t>в) Непредвиденные работы</t>
  </si>
  <si>
    <t>Санитарное содержание</t>
  </si>
  <si>
    <t>Промывка, опрессовка системы ЦО</t>
  </si>
  <si>
    <t>г) Аварийно-ремонтная служба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</si>
  <si>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</si>
  <si>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</si>
  <si>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</si>
  <si>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</si>
  <si>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Внереализационные расходы</t>
  </si>
  <si>
    <t>НДС 18%</t>
  </si>
  <si>
    <t>Всего с учетом НДС</t>
  </si>
  <si>
    <t>Отклонение за 2009 год (перерасход (-), неосвоение (+))</t>
  </si>
  <si>
    <t>Представитель дома</t>
  </si>
  <si>
    <t>Внешнее благоустройство</t>
  </si>
  <si>
    <t xml:space="preserve">о стоимости содержания общедомового имущества многоквартирного дома </t>
  </si>
  <si>
    <t>Электромонтажные работы</t>
  </si>
  <si>
    <t>Дезинсекция и дератизация</t>
  </si>
  <si>
    <t>Обследование дымоходов и вентканалов</t>
  </si>
  <si>
    <t>Ремонт и покраска ограждений, д/оборудования, б/площадок, скамеек, урн</t>
  </si>
  <si>
    <t>Плотнические работы (остекление, ремонт форточек, установка, смена замков, пружин, ремонт слуховых окон)</t>
  </si>
  <si>
    <t>Сумма, руб.</t>
  </si>
  <si>
    <t>Материал стен</t>
  </si>
  <si>
    <t>панельный</t>
  </si>
  <si>
    <t>Вид кровли</t>
  </si>
  <si>
    <t>шиферная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</si>
</sst>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1">
    <xf numFmtId="0" fontId="0" fillId="0" borderId="0" xfId="0" applyAlignment="1">
      <alignment/>
    </xf>
    <xf numFmtId="1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0" fillId="0" borderId="10" xfId="0" applyFont="1" applyFill="1" applyBorder="1" applyAlignment="1">
      <alignment/>
    </xf>
    <xf numFmtId="1" fontId="10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10" fillId="0" borderId="1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 shrinkToFit="1"/>
    </xf>
    <xf numFmtId="0" fontId="8" fillId="0" borderId="0" xfId="0" applyFont="1" applyAlignment="1">
      <alignment vertical="top" wrapText="1" shrinkToFi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horizontal="justify" vertical="center" wrapText="1"/>
    </xf>
    <xf numFmtId="0" fontId="3" fillId="25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shrinkToFit="1"/>
    </xf>
    <xf numFmtId="0" fontId="3" fillId="25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S88"/>
  <sheetViews>
    <sheetView tabSelected="1" zoomScale="85" zoomScaleNormal="85" zoomScaleSheetLayoutView="100" workbookViewId="0" topLeftCell="A1">
      <selection activeCell="A9" sqref="A9"/>
    </sheetView>
  </sheetViews>
  <sheetFormatPr defaultColWidth="9.140625" defaultRowHeight="12.75"/>
  <cols>
    <col min="1" max="1" width="88.421875" style="48" customWidth="1"/>
    <col min="2" max="2" width="18.28125" style="60" customWidth="1"/>
    <col min="3" max="3" width="13.8515625" style="2" bestFit="1" customWidth="1"/>
    <col min="4" max="16384" width="9.140625" style="2" customWidth="1"/>
  </cols>
  <sheetData>
    <row r="1" ht="12">
      <c r="A1" s="59" t="s">
        <v>52</v>
      </c>
    </row>
    <row r="2" spans="1:2" s="3" customFormat="1" ht="12">
      <c r="A2" s="59" t="s">
        <v>77</v>
      </c>
      <c r="B2" s="61"/>
    </row>
    <row r="3" spans="1:2" s="3" customFormat="1" ht="12">
      <c r="A3" s="59" t="s">
        <v>19</v>
      </c>
      <c r="B3" s="61"/>
    </row>
    <row r="4" spans="1:2" s="6" customFormat="1" ht="12.75" customHeight="1">
      <c r="A4" s="4" t="s">
        <v>14</v>
      </c>
      <c r="B4" s="5" t="s">
        <v>44</v>
      </c>
    </row>
    <row r="5" spans="1:2" s="6" customFormat="1" ht="12.75" customHeight="1">
      <c r="A5" s="7" t="s">
        <v>21</v>
      </c>
      <c r="B5" s="8">
        <v>1965</v>
      </c>
    </row>
    <row r="6" spans="1:2" s="6" customFormat="1" ht="12.75" customHeight="1">
      <c r="A6" s="7" t="s">
        <v>22</v>
      </c>
      <c r="B6" s="8">
        <v>3547.8</v>
      </c>
    </row>
    <row r="7" spans="1:2" s="6" customFormat="1" ht="12.75" customHeight="1">
      <c r="A7" s="69" t="s">
        <v>84</v>
      </c>
      <c r="B7" s="70" t="s">
        <v>85</v>
      </c>
    </row>
    <row r="8" spans="1:2" s="6" customFormat="1" ht="12.75" customHeight="1">
      <c r="A8" s="69" t="s">
        <v>86</v>
      </c>
      <c r="B8" s="70" t="s">
        <v>87</v>
      </c>
    </row>
    <row r="9" spans="1:2" s="6" customFormat="1" ht="12.75" customHeight="1">
      <c r="A9" s="11" t="s">
        <v>25</v>
      </c>
      <c r="B9" s="8">
        <v>1141</v>
      </c>
    </row>
    <row r="10" spans="1:2" s="6" customFormat="1" ht="12.75" customHeight="1">
      <c r="A10" s="7" t="s">
        <v>23</v>
      </c>
      <c r="B10" s="8">
        <v>5</v>
      </c>
    </row>
    <row r="11" spans="1:2" s="6" customFormat="1" ht="12.75" customHeight="1">
      <c r="A11" s="7" t="s">
        <v>24</v>
      </c>
      <c r="B11" s="8">
        <v>0</v>
      </c>
    </row>
    <row r="12" s="6" customFormat="1" ht="12.75" customHeight="1" hidden="1"/>
    <row r="13" spans="1:2" s="6" customFormat="1" ht="12.75" customHeight="1" hidden="1">
      <c r="A13" s="9" t="s">
        <v>26</v>
      </c>
      <c r="B13" s="8">
        <v>811</v>
      </c>
    </row>
    <row r="14" spans="1:2" s="6" customFormat="1" ht="12.75" customHeight="1" hidden="1">
      <c r="A14" s="9" t="s">
        <v>27</v>
      </c>
      <c r="B14" s="10">
        <v>1395</v>
      </c>
    </row>
    <row r="15" spans="1:2" s="6" customFormat="1" ht="12.75" customHeight="1">
      <c r="A15" s="7" t="s">
        <v>15</v>
      </c>
      <c r="B15" s="10">
        <f>B16+B17</f>
        <v>2923</v>
      </c>
    </row>
    <row r="16" spans="1:2" s="6" customFormat="1" ht="12.75" customHeight="1">
      <c r="A16" s="7" t="s">
        <v>28</v>
      </c>
      <c r="B16" s="8">
        <v>630</v>
      </c>
    </row>
    <row r="17" spans="1:2" s="6" customFormat="1" ht="12.75" customHeight="1">
      <c r="A17" s="7" t="s">
        <v>29</v>
      </c>
      <c r="B17" s="8">
        <v>2293</v>
      </c>
    </row>
    <row r="18" spans="1:2" s="6" customFormat="1" ht="12.75" customHeight="1" hidden="1">
      <c r="A18" s="9" t="s">
        <v>30</v>
      </c>
      <c r="B18" s="8">
        <v>308</v>
      </c>
    </row>
    <row r="19" spans="1:2" s="6" customFormat="1" ht="12.75" customHeight="1">
      <c r="A19" s="7" t="s">
        <v>31</v>
      </c>
      <c r="B19" s="8">
        <v>80</v>
      </c>
    </row>
    <row r="20" spans="1:2" s="6" customFormat="1" ht="12.75" customHeight="1">
      <c r="A20" s="11" t="s">
        <v>32</v>
      </c>
      <c r="B20" s="8">
        <v>167</v>
      </c>
    </row>
    <row r="21" spans="1:2" s="6" customFormat="1" ht="12.75" customHeight="1">
      <c r="A21" s="11" t="s">
        <v>17</v>
      </c>
      <c r="B21" s="8">
        <f>SUM(B22:B24)</f>
        <v>25</v>
      </c>
    </row>
    <row r="22" spans="1:2" s="6" customFormat="1" ht="12.75" customHeight="1" hidden="1">
      <c r="A22" s="9" t="s">
        <v>33</v>
      </c>
      <c r="B22" s="8">
        <v>16</v>
      </c>
    </row>
    <row r="23" spans="1:2" s="12" customFormat="1" ht="12.75" customHeight="1" hidden="1">
      <c r="A23" s="9" t="s">
        <v>34</v>
      </c>
      <c r="B23" s="8">
        <v>1</v>
      </c>
    </row>
    <row r="24" spans="1:2" s="12" customFormat="1" ht="12.75" customHeight="1" hidden="1">
      <c r="A24" s="9" t="s">
        <v>35</v>
      </c>
      <c r="B24" s="8">
        <v>8</v>
      </c>
    </row>
    <row r="25" spans="1:2" s="12" customFormat="1" ht="12.75" customHeight="1" hidden="1">
      <c r="A25" s="9" t="s">
        <v>36</v>
      </c>
      <c r="B25" s="8">
        <v>1700</v>
      </c>
    </row>
    <row r="26" spans="1:2" s="12" customFormat="1" ht="12.75" customHeight="1" hidden="1">
      <c r="A26" s="9" t="s">
        <v>37</v>
      </c>
      <c r="B26" s="8">
        <v>880</v>
      </c>
    </row>
    <row r="27" spans="1:2" s="12" customFormat="1" ht="12.75" customHeight="1" hidden="1">
      <c r="A27" s="9" t="s">
        <v>38</v>
      </c>
      <c r="B27" s="8">
        <v>880</v>
      </c>
    </row>
    <row r="28" spans="1:2" s="12" customFormat="1" ht="12.75" customHeight="1" hidden="1">
      <c r="A28" s="9" t="s">
        <v>39</v>
      </c>
      <c r="B28" s="8">
        <v>164</v>
      </c>
    </row>
    <row r="29" spans="1:2" s="12" customFormat="1" ht="23.25" customHeight="1">
      <c r="A29" s="7" t="s">
        <v>40</v>
      </c>
      <c r="B29" s="8" t="s">
        <v>41</v>
      </c>
    </row>
    <row r="30" spans="1:2" s="15" customFormat="1" ht="12.75" customHeight="1">
      <c r="A30" s="13" t="s">
        <v>45</v>
      </c>
      <c r="B30" s="14" t="s">
        <v>83</v>
      </c>
    </row>
    <row r="31" spans="1:2" s="18" customFormat="1" ht="12.75" customHeight="1">
      <c r="A31" s="16" t="s">
        <v>5</v>
      </c>
      <c r="B31" s="17">
        <v>12219</v>
      </c>
    </row>
    <row r="32" spans="1:2" s="21" customFormat="1" ht="12.75" customHeight="1">
      <c r="A32" s="19" t="s">
        <v>6</v>
      </c>
      <c r="B32" s="20">
        <v>430659.9</v>
      </c>
    </row>
    <row r="33" spans="1:2" s="21" customFormat="1" ht="12.75" customHeight="1">
      <c r="A33" s="19" t="s">
        <v>47</v>
      </c>
      <c r="B33" s="22">
        <v>433972.4</v>
      </c>
    </row>
    <row r="34" spans="1:2" s="21" customFormat="1" ht="12.75" customHeight="1">
      <c r="A34" s="24" t="s">
        <v>54</v>
      </c>
      <c r="B34" s="22">
        <v>8906</v>
      </c>
    </row>
    <row r="35" spans="1:2" s="21" customFormat="1" ht="12.75" customHeight="1">
      <c r="A35" s="25"/>
      <c r="B35" s="1"/>
    </row>
    <row r="36" spans="1:2" s="27" customFormat="1" ht="13.5" customHeight="1">
      <c r="A36" s="26" t="s">
        <v>46</v>
      </c>
      <c r="B36" s="26" t="s">
        <v>20</v>
      </c>
    </row>
    <row r="37" spans="1:2" s="27" customFormat="1" ht="13.5" customHeight="1">
      <c r="A37" s="23" t="s">
        <v>64</v>
      </c>
      <c r="B37" s="1">
        <v>87392</v>
      </c>
    </row>
    <row r="38" spans="1:2" s="27" customFormat="1" ht="13.5" customHeight="1">
      <c r="A38" s="28" t="s">
        <v>56</v>
      </c>
      <c r="B38" s="29">
        <v>36419</v>
      </c>
    </row>
    <row r="39" spans="1:2" s="27" customFormat="1" ht="13.5" customHeight="1">
      <c r="A39" s="28" t="s">
        <v>57</v>
      </c>
      <c r="B39" s="31">
        <v>4241</v>
      </c>
    </row>
    <row r="40" spans="1:2" s="27" customFormat="1" ht="13.5" customHeight="1">
      <c r="A40" s="28" t="s">
        <v>58</v>
      </c>
      <c r="B40" s="29">
        <v>9263</v>
      </c>
    </row>
    <row r="41" spans="1:2" s="27" customFormat="1" ht="13.5" customHeight="1">
      <c r="A41" s="28" t="s">
        <v>59</v>
      </c>
      <c r="B41" s="29">
        <v>6678</v>
      </c>
    </row>
    <row r="42" spans="1:2" s="32" customFormat="1" ht="13.5" customHeight="1">
      <c r="A42" s="28" t="s">
        <v>60</v>
      </c>
      <c r="B42" s="29">
        <v>26029</v>
      </c>
    </row>
    <row r="43" spans="1:2" s="32" customFormat="1" ht="13.5" customHeight="1">
      <c r="A43" s="28" t="s">
        <v>80</v>
      </c>
      <c r="B43" s="30">
        <v>2168</v>
      </c>
    </row>
    <row r="44" spans="1:2" s="32" customFormat="1" ht="13.5" customHeight="1">
      <c r="A44" s="28" t="s">
        <v>79</v>
      </c>
      <c r="B44" s="30">
        <v>2594</v>
      </c>
    </row>
    <row r="45" spans="1:2" s="34" customFormat="1" ht="12.75" customHeight="1">
      <c r="A45" s="35" t="s">
        <v>16</v>
      </c>
      <c r="B45" s="36">
        <v>86333</v>
      </c>
    </row>
    <row r="46" spans="1:2" s="34" customFormat="1" ht="12.75" customHeight="1">
      <c r="A46" s="28" t="s">
        <v>61</v>
      </c>
      <c r="B46" s="31">
        <v>8867</v>
      </c>
    </row>
    <row r="47" spans="1:2" s="18" customFormat="1" ht="12.75" customHeight="1">
      <c r="A47" s="28" t="s">
        <v>62</v>
      </c>
      <c r="B47" s="31">
        <v>52297</v>
      </c>
    </row>
    <row r="48" spans="1:2" s="50" customFormat="1" ht="24">
      <c r="A48" s="37" t="s">
        <v>82</v>
      </c>
      <c r="B48" s="62">
        <f>632.7/1.18</f>
        <v>536.1864406779662</v>
      </c>
    </row>
    <row r="49" spans="1:2" s="50" customFormat="1" ht="12.75" customHeight="1">
      <c r="A49" s="37" t="s">
        <v>11</v>
      </c>
      <c r="B49" s="31">
        <f>759.8/1.18</f>
        <v>643.8983050847457</v>
      </c>
    </row>
    <row r="50" spans="1:2" s="50" customFormat="1" ht="12.75" customHeight="1">
      <c r="A50" s="37" t="s">
        <v>48</v>
      </c>
      <c r="B50" s="31">
        <f>5162.97/1.18</f>
        <v>4375.398305084746</v>
      </c>
    </row>
    <row r="51" spans="1:2" s="50" customFormat="1" ht="12.75" customHeight="1">
      <c r="A51" s="37" t="s">
        <v>53</v>
      </c>
      <c r="B51" s="63">
        <f>14714.64/1.18</f>
        <v>12470.033898305084</v>
      </c>
    </row>
    <row r="52" spans="1:2" s="50" customFormat="1" ht="12.75" customHeight="1">
      <c r="A52" s="37" t="s">
        <v>49</v>
      </c>
      <c r="B52" s="62">
        <f>(16350.71)/1.18</f>
        <v>13856.533898305084</v>
      </c>
    </row>
    <row r="53" spans="1:97" s="52" customFormat="1" ht="12.75" customHeight="1">
      <c r="A53" s="37" t="s">
        <v>9</v>
      </c>
      <c r="B53" s="62">
        <f>4813.01/1.18+1554.77/1.18</f>
        <v>5396.42372881356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</row>
    <row r="54" spans="1:97" s="52" customFormat="1" ht="12.75" customHeight="1">
      <c r="A54" s="37" t="s">
        <v>51</v>
      </c>
      <c r="B54" s="64">
        <f>3740/1.18</f>
        <v>3169.491525423729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</row>
    <row r="55" spans="1:97" s="54" customFormat="1" ht="12.75" customHeight="1">
      <c r="A55" s="37" t="s">
        <v>50</v>
      </c>
      <c r="B55" s="62">
        <f>1566/1.18</f>
        <v>1327.1186440677966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</row>
    <row r="56" spans="1:97" s="54" customFormat="1" ht="12.75" customHeight="1">
      <c r="A56" s="37" t="s">
        <v>78</v>
      </c>
      <c r="B56" s="62">
        <f>1087.23/1.18+2923.72/1.18</f>
        <v>3399.1101694915255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</row>
    <row r="57" spans="1:97" s="54" customFormat="1" ht="12.75" customHeight="1">
      <c r="A57" s="55" t="s">
        <v>65</v>
      </c>
      <c r="B57" s="31">
        <f>6405.7/1.18</f>
        <v>5428.559322033899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</row>
    <row r="58" spans="1:97" s="54" customFormat="1" ht="12.75" customHeight="1">
      <c r="A58" s="55" t="s">
        <v>10</v>
      </c>
      <c r="B58" s="62">
        <f>1999.06/1.18</f>
        <v>1694.1186440677966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</row>
    <row r="59" spans="1:2" s="18" customFormat="1" ht="12.75" customHeight="1">
      <c r="A59" s="28" t="s">
        <v>63</v>
      </c>
      <c r="B59" s="31">
        <v>17548</v>
      </c>
    </row>
    <row r="60" spans="1:2" s="18" customFormat="1" ht="12.75" customHeight="1">
      <c r="A60" s="28" t="s">
        <v>66</v>
      </c>
      <c r="B60" s="29">
        <v>7621</v>
      </c>
    </row>
    <row r="61" spans="1:2" s="18" customFormat="1" ht="12.75" customHeight="1">
      <c r="A61" s="33" t="s">
        <v>76</v>
      </c>
      <c r="B61" s="36">
        <f>SUM(B62:B64)</f>
        <v>25827.093388355242</v>
      </c>
    </row>
    <row r="62" spans="1:2" s="18" customFormat="1" ht="12.75" customHeight="1">
      <c r="A62" s="37" t="s">
        <v>13</v>
      </c>
      <c r="B62" s="65">
        <f>7761.95/1.18+15523.9/1.18</f>
        <v>19733.771186440677</v>
      </c>
    </row>
    <row r="63" spans="1:2" s="18" customFormat="1" ht="12.75" customHeight="1">
      <c r="A63" s="37" t="s">
        <v>81</v>
      </c>
      <c r="B63" s="65">
        <f>(2351.82)/1.18+23128/47+5427.83/1.18/44</f>
        <v>2589.6950832704983</v>
      </c>
    </row>
    <row r="64" spans="1:2" s="18" customFormat="1" ht="12.75" customHeight="1">
      <c r="A64" s="37" t="s">
        <v>12</v>
      </c>
      <c r="B64" s="65">
        <f>4134.28/1.18</f>
        <v>3503.6271186440677</v>
      </c>
    </row>
    <row r="65" spans="1:2" s="18" customFormat="1" ht="12.75" customHeight="1">
      <c r="A65" s="39" t="s">
        <v>67</v>
      </c>
      <c r="B65" s="30">
        <f>2227890/181008.8*B6</f>
        <v>43666.98272128207</v>
      </c>
    </row>
    <row r="66" spans="1:2" s="18" customFormat="1" ht="12.75" customHeight="1">
      <c r="A66" s="39" t="s">
        <v>68</v>
      </c>
      <c r="B66" s="36">
        <f>B32*0.66%/1.18</f>
        <v>2408.775711864407</v>
      </c>
    </row>
    <row r="67" spans="1:2" s="18" customFormat="1" ht="12.75" customHeight="1">
      <c r="A67" s="39" t="s">
        <v>69</v>
      </c>
      <c r="B67" s="36">
        <f>B32*2.58%/1.18</f>
        <v>9416.123237288137</v>
      </c>
    </row>
    <row r="68" spans="1:2" s="18" customFormat="1" ht="12.75" customHeight="1">
      <c r="A68" s="39" t="s">
        <v>70</v>
      </c>
      <c r="B68" s="36">
        <f>B32*8.19%/1.18</f>
        <v>29890.716788135596</v>
      </c>
    </row>
    <row r="69" spans="1:2" s="18" customFormat="1" ht="12.75" customHeight="1">
      <c r="A69" s="39" t="s">
        <v>7</v>
      </c>
      <c r="B69" s="36">
        <v>284935.4</v>
      </c>
    </row>
    <row r="70" spans="1:2" s="18" customFormat="1" ht="12.75" customHeight="1">
      <c r="A70" s="38" t="s">
        <v>71</v>
      </c>
      <c r="B70" s="30">
        <f>577550/181008.8*B6</f>
        <v>11320.067808857912</v>
      </c>
    </row>
    <row r="71" spans="1:2" s="18" customFormat="1" ht="12.75" customHeight="1">
      <c r="A71" s="39" t="s">
        <v>8</v>
      </c>
      <c r="B71" s="36">
        <f>B69+B70</f>
        <v>296255.4678088579</v>
      </c>
    </row>
    <row r="72" spans="1:2" s="18" customFormat="1" ht="12.75" customHeight="1">
      <c r="A72" s="38" t="s">
        <v>72</v>
      </c>
      <c r="B72" s="30">
        <f>B71*0.18</f>
        <v>53325.984205594425</v>
      </c>
    </row>
    <row r="73" spans="1:2" s="18" customFormat="1" ht="12.75" customHeight="1">
      <c r="A73" s="39" t="s">
        <v>73</v>
      </c>
      <c r="B73" s="36">
        <f>B71+B72</f>
        <v>349581.4520144523</v>
      </c>
    </row>
    <row r="74" spans="1:2" s="18" customFormat="1" ht="12.75" customHeight="1">
      <c r="A74" s="38" t="s">
        <v>74</v>
      </c>
      <c r="B74" s="31">
        <v>72450</v>
      </c>
    </row>
    <row r="75" spans="1:2" s="18" customFormat="1" ht="12.75" customHeight="1">
      <c r="A75" s="38" t="s">
        <v>55</v>
      </c>
      <c r="B75" s="40">
        <v>156842</v>
      </c>
    </row>
    <row r="76" spans="1:2" s="56" customFormat="1" ht="12.75" customHeight="1">
      <c r="A76" s="57" t="s">
        <v>18</v>
      </c>
      <c r="B76" s="41"/>
    </row>
    <row r="77" spans="1:2" s="56" customFormat="1" ht="12.75" customHeight="1">
      <c r="A77" s="58"/>
      <c r="B77" s="41"/>
    </row>
    <row r="78" ht="12">
      <c r="A78" s="42" t="s">
        <v>0</v>
      </c>
    </row>
    <row r="79" spans="1:2" ht="12">
      <c r="A79" s="43" t="s">
        <v>1</v>
      </c>
      <c r="B79" s="66" t="s">
        <v>2</v>
      </c>
    </row>
    <row r="80" spans="1:2" ht="12">
      <c r="A80" s="44" t="s">
        <v>42</v>
      </c>
      <c r="B80" s="67"/>
    </row>
    <row r="81" spans="1:2" ht="12">
      <c r="A81" s="43" t="s">
        <v>3</v>
      </c>
      <c r="B81" s="66" t="s">
        <v>4</v>
      </c>
    </row>
    <row r="82" spans="1:2" ht="12">
      <c r="A82" s="44" t="s">
        <v>75</v>
      </c>
      <c r="B82" s="66"/>
    </row>
    <row r="83" ht="12">
      <c r="A83" s="43" t="s">
        <v>43</v>
      </c>
    </row>
    <row r="84" spans="1:2" s="46" customFormat="1" ht="12">
      <c r="A84" s="45"/>
      <c r="B84" s="68"/>
    </row>
    <row r="85" spans="1:2" s="46" customFormat="1" ht="12">
      <c r="A85" s="47"/>
      <c r="B85" s="68"/>
    </row>
    <row r="86" spans="1:2" s="46" customFormat="1" ht="12">
      <c r="A86" s="45"/>
      <c r="B86" s="68"/>
    </row>
    <row r="88" ht="12">
      <c r="A88" s="49"/>
    </row>
  </sheetData>
  <sheetProtection/>
  <printOptions/>
  <pageMargins left="0.6299212598425197" right="0.2362204724409449" top="0.31496062992125984" bottom="0.2362204724409449" header="0.31496062992125984" footer="0.31496062992125984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2011-03-16T09:30:40Z</cp:lastPrinted>
  <dcterms:created xsi:type="dcterms:W3CDTF">1996-10-08T23:32:33Z</dcterms:created>
  <dcterms:modified xsi:type="dcterms:W3CDTF">2011-04-25T09:11:24Z</dcterms:modified>
  <cp:category/>
  <cp:version/>
  <cp:contentType/>
  <cp:contentStatus/>
</cp:coreProperties>
</file>