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лист)'!$A$1:$CT$87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<sst xmlns="http://schemas.openxmlformats.org/spreadsheetml/2006/main" count="89" uniqueCount="89">
  <si>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</si>
  <si>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</si>
  <si>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</si>
  <si>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</si>
  <si>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</si>
  <si>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</si>
  <si>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</si>
  <si>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</si>
  <si>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</si>
  <si>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</si>
  <si>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</si>
  <si>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</si>
  <si>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</si>
  <si>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</si>
  <si>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</si>
  <si>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</si>
  <si>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248942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</si>
  <si>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</si>
  <si>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</si>
  <si>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</si>
  <si>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</si>
  <si>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</si>
  <si>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</si>
  <si>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</si>
  <si>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</si>
  <si>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</si>
  <si>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</si>
  <si>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</si>
  <si>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</si>
  <si>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</si>
  <si>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</si>
  <si>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</si>
  <si>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</si>
  <si>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</si>
  <si>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</si>
  <si>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</si>
  <si>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</si>
  <si>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</si>
  <si>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</si>
  <si>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</si>
  <si>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Ремонт фасада</t>
  </si>
  <si>
    <t>Обслуживающая организация</t>
  </si>
  <si>
    <t>кв.№</t>
  </si>
  <si>
    <t>Р.Зорге, 28/1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</si>
  <si>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</si>
  <si>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</si>
  <si>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</si>
  <si>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</si>
  <si>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ОТЧЕТ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</si>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</sst>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89"/>
  <sheetViews>
    <sheetView tabSelected="1" zoomScale="85" zoomScaleNormal="85" zoomScaleSheetLayoutView="100" workbookViewId="0" topLeftCell="A4">
      <selection activeCell="A9" sqref="A9"/>
    </sheetView>
  </sheetViews>
  <sheetFormatPr defaultColWidth="9.140625" defaultRowHeight="12.75"/>
  <cols>
    <col min="1" max="1" width="88.421875" style="54" customWidth="1"/>
    <col min="2" max="2" width="18.28125" style="67" customWidth="1"/>
    <col min="3" max="3" width="13.28125" style="2" bestFit="1" customWidth="1"/>
    <col min="4" max="4" width="13.8515625" style="2" bestFit="1" customWidth="1"/>
    <col min="5" max="16384" width="9.140625" style="2" customWidth="1"/>
  </cols>
  <sheetData>
    <row r="1" ht="12">
      <c r="A1" s="66" t="s">
        <v>48</v>
      </c>
    </row>
    <row r="2" spans="1:2" s="3" customFormat="1" ht="12">
      <c r="A2" s="66" t="s">
        <v>79</v>
      </c>
      <c r="B2" s="68"/>
    </row>
    <row r="3" spans="1:2" s="3" customFormat="1" ht="12">
      <c r="A3" s="66" t="s">
        <v>17</v>
      </c>
      <c r="B3" s="68"/>
    </row>
    <row r="4" spans="1:2" s="6" customFormat="1" ht="12.75" customHeight="1">
      <c r="A4" s="4" t="s">
        <v>12</v>
      </c>
      <c r="B4" s="5" t="s">
        <v>43</v>
      </c>
    </row>
    <row r="5" spans="1:2" s="6" customFormat="1" ht="12.75" customHeight="1">
      <c r="A5" s="7" t="s">
        <v>19</v>
      </c>
      <c r="B5" s="8">
        <v>1965</v>
      </c>
    </row>
    <row r="6" spans="1:2" s="6" customFormat="1" ht="12.75" customHeight="1">
      <c r="A6" s="7" t="s">
        <v>20</v>
      </c>
      <c r="B6" s="8">
        <v>3581.7</v>
      </c>
    </row>
    <row r="7" spans="1:2" s="6" customFormat="1" ht="12.75" customHeight="1">
      <c r="A7" s="76" t="s">
        <v>85</v>
      </c>
      <c r="B7" s="77" t="s">
        <v>86</v>
      </c>
    </row>
    <row r="8" spans="1:2" s="6" customFormat="1" ht="12.75" customHeight="1">
      <c r="A8" s="76" t="s">
        <v>87</v>
      </c>
      <c r="B8" s="77" t="s">
        <v>88</v>
      </c>
    </row>
    <row r="9" spans="1:2" s="6" customFormat="1" ht="12.75" customHeight="1">
      <c r="A9" s="11" t="s">
        <v>23</v>
      </c>
      <c r="B9" s="8">
        <v>1146</v>
      </c>
    </row>
    <row r="10" spans="1:2" s="6" customFormat="1" ht="12.75" customHeight="1">
      <c r="A10" s="7" t="s">
        <v>21</v>
      </c>
      <c r="B10" s="8">
        <v>5</v>
      </c>
    </row>
    <row r="11" spans="1:2" s="6" customFormat="1" ht="12.75" customHeight="1">
      <c r="A11" s="7" t="s">
        <v>22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24</v>
      </c>
      <c r="B13" s="8">
        <v>881</v>
      </c>
    </row>
    <row r="14" spans="1:2" s="6" customFormat="1" ht="12.75" customHeight="1" hidden="1">
      <c r="A14" s="9" t="s">
        <v>25</v>
      </c>
      <c r="B14" s="10">
        <v>1345</v>
      </c>
    </row>
    <row r="15" spans="1:2" s="6" customFormat="1" ht="12.75" customHeight="1">
      <c r="A15" s="7" t="s">
        <v>13</v>
      </c>
      <c r="B15" s="10">
        <f>B16+B17</f>
        <v>2470</v>
      </c>
    </row>
    <row r="16" spans="1:2" s="6" customFormat="1" ht="12.75" customHeight="1">
      <c r="A16" s="7" t="s">
        <v>26</v>
      </c>
      <c r="B16" s="8">
        <v>783</v>
      </c>
    </row>
    <row r="17" spans="1:2" s="6" customFormat="1" ht="12.75" customHeight="1">
      <c r="A17" s="7" t="s">
        <v>27</v>
      </c>
      <c r="B17" s="8">
        <v>1687</v>
      </c>
    </row>
    <row r="18" spans="1:2" s="6" customFormat="1" ht="12.75" customHeight="1" hidden="1">
      <c r="A18" s="9" t="s">
        <v>28</v>
      </c>
      <c r="B18" s="8">
        <v>308</v>
      </c>
    </row>
    <row r="19" spans="1:2" s="6" customFormat="1" ht="12.75" customHeight="1">
      <c r="A19" s="7" t="s">
        <v>29</v>
      </c>
      <c r="B19" s="8">
        <v>80</v>
      </c>
    </row>
    <row r="20" spans="1:2" s="6" customFormat="1" ht="12.75" customHeight="1">
      <c r="A20" s="11" t="s">
        <v>30</v>
      </c>
      <c r="B20" s="8">
        <v>167</v>
      </c>
    </row>
    <row r="21" spans="1:2" s="6" customFormat="1" ht="12.75" customHeight="1">
      <c r="A21" s="11" t="s">
        <v>15</v>
      </c>
      <c r="B21" s="8">
        <f>SUM(B22:B24)</f>
        <v>21</v>
      </c>
    </row>
    <row r="22" spans="1:2" s="6" customFormat="1" ht="12.75" customHeight="1" hidden="1">
      <c r="A22" s="9" t="s">
        <v>31</v>
      </c>
      <c r="B22" s="8">
        <v>14</v>
      </c>
    </row>
    <row r="23" spans="1:2" s="12" customFormat="1" ht="12.75" customHeight="1" hidden="1">
      <c r="A23" s="9" t="s">
        <v>32</v>
      </c>
      <c r="B23" s="8">
        <v>1</v>
      </c>
    </row>
    <row r="24" spans="1:2" s="12" customFormat="1" ht="12.75" customHeight="1" hidden="1">
      <c r="A24" s="9" t="s">
        <v>33</v>
      </c>
      <c r="B24" s="8">
        <v>6</v>
      </c>
    </row>
    <row r="25" spans="1:2" s="12" customFormat="1" ht="12.75" customHeight="1" hidden="1">
      <c r="A25" s="9" t="s">
        <v>34</v>
      </c>
      <c r="B25" s="8">
        <v>1360</v>
      </c>
    </row>
    <row r="26" spans="1:2" s="12" customFormat="1" ht="12.75" customHeight="1" hidden="1">
      <c r="A26" s="9" t="s">
        <v>35</v>
      </c>
      <c r="B26" s="8">
        <v>800</v>
      </c>
    </row>
    <row r="27" spans="1:2" s="12" customFormat="1" ht="12.75" customHeight="1" hidden="1">
      <c r="A27" s="9" t="s">
        <v>36</v>
      </c>
      <c r="B27" s="8">
        <v>880</v>
      </c>
    </row>
    <row r="28" spans="1:2" s="12" customFormat="1" ht="12.75" customHeight="1" hidden="1">
      <c r="A28" s="9" t="s">
        <v>37</v>
      </c>
      <c r="B28" s="8">
        <v>164</v>
      </c>
    </row>
    <row r="29" spans="1:2" s="12" customFormat="1" ht="23.25" customHeight="1">
      <c r="A29" s="7" t="s">
        <v>38</v>
      </c>
      <c r="B29" s="8" t="s">
        <v>39</v>
      </c>
    </row>
    <row r="30" spans="1:2" s="15" customFormat="1" ht="12.75" customHeight="1">
      <c r="A30" s="13" t="s">
        <v>44</v>
      </c>
      <c r="B30" s="14" t="s">
        <v>84</v>
      </c>
    </row>
    <row r="31" spans="1:2" s="18" customFormat="1" ht="12.75" customHeight="1">
      <c r="A31" s="16" t="s">
        <v>5</v>
      </c>
      <c r="B31" s="17">
        <v>14673</v>
      </c>
    </row>
    <row r="32" spans="1:2" s="21" customFormat="1" ht="12.75" customHeight="1">
      <c r="A32" s="19" t="s">
        <v>6</v>
      </c>
      <c r="B32" s="20">
        <v>433264</v>
      </c>
    </row>
    <row r="33" spans="1:2" s="21" customFormat="1" ht="12.75" customHeight="1" hidden="1">
      <c r="A33" s="22" t="s">
        <v>54</v>
      </c>
      <c r="B33" s="20">
        <v>429039</v>
      </c>
    </row>
    <row r="34" spans="1:2" s="21" customFormat="1" ht="12.75" customHeight="1">
      <c r="A34" s="19" t="s">
        <v>50</v>
      </c>
      <c r="B34" s="24">
        <v>11311.81</v>
      </c>
    </row>
    <row r="35" spans="1:2" s="21" customFormat="1" ht="12.75" customHeight="1" hidden="1">
      <c r="A35" s="22" t="s">
        <v>55</v>
      </c>
      <c r="B35" s="24">
        <v>9833.86</v>
      </c>
    </row>
    <row r="36" spans="1:2" s="21" customFormat="1" ht="12.75" customHeight="1" hidden="1">
      <c r="A36" s="26" t="s">
        <v>53</v>
      </c>
      <c r="B36" s="24"/>
    </row>
    <row r="37" spans="1:2" s="21" customFormat="1" ht="12" customHeight="1" hidden="1">
      <c r="A37" s="22" t="s">
        <v>56</v>
      </c>
      <c r="B37" s="24"/>
    </row>
    <row r="38" spans="1:2" s="21" customFormat="1" ht="12.75" customHeight="1">
      <c r="A38" s="19" t="s">
        <v>46</v>
      </c>
      <c r="B38" s="23">
        <f>B33+B35+B37</f>
        <v>438872.86</v>
      </c>
    </row>
    <row r="39" spans="1:2" s="21" customFormat="1" ht="12.75" customHeight="1">
      <c r="A39" s="27" t="s">
        <v>51</v>
      </c>
      <c r="B39" s="23">
        <v>20377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45</v>
      </c>
      <c r="B41" s="29" t="s">
        <v>18</v>
      </c>
    </row>
    <row r="42" spans="1:2" s="30" customFormat="1" ht="13.5" customHeight="1">
      <c r="A42" s="25" t="s">
        <v>65</v>
      </c>
      <c r="B42" s="1">
        <v>86806</v>
      </c>
    </row>
    <row r="43" spans="1:2" s="30" customFormat="1" ht="13.5" customHeight="1">
      <c r="A43" s="31" t="s">
        <v>57</v>
      </c>
      <c r="B43" s="32">
        <v>35416</v>
      </c>
    </row>
    <row r="44" spans="1:2" s="30" customFormat="1" ht="13.5" customHeight="1">
      <c r="A44" s="31" t="s">
        <v>58</v>
      </c>
      <c r="B44" s="34">
        <v>5271</v>
      </c>
    </row>
    <row r="45" spans="1:2" s="30" customFormat="1" ht="13.5" customHeight="1">
      <c r="A45" s="31" t="s">
        <v>59</v>
      </c>
      <c r="B45" s="32">
        <v>9351</v>
      </c>
    </row>
    <row r="46" spans="1:2" s="30" customFormat="1" ht="13.5" customHeight="1">
      <c r="A46" s="31" t="s">
        <v>60</v>
      </c>
      <c r="B46" s="32">
        <v>6678</v>
      </c>
    </row>
    <row r="47" spans="1:2" s="36" customFormat="1" ht="13.5" customHeight="1">
      <c r="A47" s="31" t="s">
        <v>61</v>
      </c>
      <c r="B47" s="32">
        <v>26029</v>
      </c>
    </row>
    <row r="48" spans="1:2" s="36" customFormat="1" ht="13.5" customHeight="1">
      <c r="A48" s="31" t="s">
        <v>81</v>
      </c>
      <c r="B48" s="33">
        <v>2168</v>
      </c>
    </row>
    <row r="49" spans="1:2" s="36" customFormat="1" ht="13.5" customHeight="1">
      <c r="A49" s="31" t="s">
        <v>80</v>
      </c>
      <c r="B49" s="33">
        <v>1892</v>
      </c>
    </row>
    <row r="50" spans="1:3" s="39" customFormat="1" ht="12.75" customHeight="1">
      <c r="A50" s="41" t="s">
        <v>49</v>
      </c>
      <c r="B50" s="38">
        <f>SUM(B51:B51)</f>
        <v>419430.6525423729</v>
      </c>
      <c r="C50" s="35"/>
    </row>
    <row r="51" spans="1:2" s="39" customFormat="1" ht="12.75" customHeight="1">
      <c r="A51" s="40" t="s">
        <v>40</v>
      </c>
      <c r="B51" s="69">
        <f>494928.17/1.18</f>
        <v>419430.6525423729</v>
      </c>
    </row>
    <row r="52" spans="1:2" s="39" customFormat="1" ht="12.75" customHeight="1">
      <c r="A52" s="41" t="s">
        <v>14</v>
      </c>
      <c r="B52" s="42">
        <v>69624</v>
      </c>
    </row>
    <row r="53" spans="1:2" s="39" customFormat="1" ht="12.75" customHeight="1">
      <c r="A53" s="31" t="s">
        <v>62</v>
      </c>
      <c r="B53" s="34">
        <v>7570</v>
      </c>
    </row>
    <row r="54" spans="1:2" s="18" customFormat="1" ht="12.75" customHeight="1">
      <c r="A54" s="31" t="s">
        <v>63</v>
      </c>
      <c r="B54" s="34">
        <v>35705</v>
      </c>
    </row>
    <row r="55" spans="1:2" s="56" customFormat="1" ht="24">
      <c r="A55" s="43" t="s">
        <v>83</v>
      </c>
      <c r="B55" s="70">
        <f>279.98/1.18+632.7/1.18</f>
        <v>773.4576271186442</v>
      </c>
    </row>
    <row r="56" spans="1:2" s="56" customFormat="1" ht="12.75" customHeight="1">
      <c r="A56" s="43" t="s">
        <v>10</v>
      </c>
      <c r="B56" s="34">
        <f>759.8/1.18</f>
        <v>643.8983050847457</v>
      </c>
    </row>
    <row r="57" spans="1:2" s="56" customFormat="1" ht="12.75" customHeight="1">
      <c r="A57" s="43" t="s">
        <v>47</v>
      </c>
      <c r="B57" s="70">
        <f>7376.3/1.18+2635*2</f>
        <v>11521.101694915254</v>
      </c>
    </row>
    <row r="58" spans="1:2" s="57" customFormat="1" ht="12.75" customHeight="1">
      <c r="A58" s="43" t="s">
        <v>66</v>
      </c>
      <c r="B58" s="70">
        <f>6521.7/1.18+5283.33/1.18</f>
        <v>10004.262711864407</v>
      </c>
    </row>
    <row r="59" spans="1:98" s="59" customFormat="1" ht="12.75" customHeight="1">
      <c r="A59" s="43" t="s">
        <v>9</v>
      </c>
      <c r="B59" s="34">
        <f>5165.89/1.18+1209.37/1.18</f>
        <v>5402.762711864407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</row>
    <row r="60" spans="1:98" s="61" customFormat="1" ht="12.75" customHeight="1">
      <c r="A60" s="62" t="s">
        <v>67</v>
      </c>
      <c r="B60" s="71">
        <f>6146.31/1.18+2538.21/1.18</f>
        <v>7359.762711864408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</row>
    <row r="61" spans="1:2" s="18" customFormat="1" ht="12.75" customHeight="1">
      <c r="A61" s="31" t="s">
        <v>64</v>
      </c>
      <c r="B61" s="34">
        <v>18655</v>
      </c>
    </row>
    <row r="62" spans="1:2" s="18" customFormat="1" ht="12.75" customHeight="1">
      <c r="A62" s="31" t="s">
        <v>68</v>
      </c>
      <c r="B62" s="32">
        <f>B6*0.179*12</f>
        <v>7693.491599999999</v>
      </c>
    </row>
    <row r="63" spans="1:4" s="18" customFormat="1" ht="12.75" customHeight="1">
      <c r="A63" s="37" t="s">
        <v>78</v>
      </c>
      <c r="B63" s="42">
        <f>SUM(B64:B65)</f>
        <v>7045.9238968298205</v>
      </c>
      <c r="C63" s="18">
        <v>37168323</v>
      </c>
      <c r="D63" s="18">
        <f>C63/1.03</f>
        <v>36085750.485436894</v>
      </c>
    </row>
    <row r="64" spans="1:2" s="18" customFormat="1" ht="12.75" customHeight="1">
      <c r="A64" s="43" t="s">
        <v>11</v>
      </c>
      <c r="B64" s="33">
        <f>4442.81/1.18</f>
        <v>3765.0932203389834</v>
      </c>
    </row>
    <row r="65" spans="1:2" s="18" customFormat="1" ht="12.75" customHeight="1">
      <c r="A65" s="43" t="s">
        <v>82</v>
      </c>
      <c r="B65" s="72">
        <f>23128/47+5427.83/1.18/44+3167.36/1.18</f>
        <v>3280.830676490837</v>
      </c>
    </row>
    <row r="66" spans="1:2" s="18" customFormat="1" ht="12.75" customHeight="1">
      <c r="A66" s="45" t="s">
        <v>69</v>
      </c>
      <c r="B66" s="33">
        <f>2227890/181008.8*B6</f>
        <v>44084.23023079541</v>
      </c>
    </row>
    <row r="67" spans="1:2" s="18" customFormat="1" ht="12.75" customHeight="1">
      <c r="A67" s="45" t="s">
        <v>70</v>
      </c>
      <c r="B67" s="42">
        <f>B32*0.66%/1.18</f>
        <v>2423.3410169491526</v>
      </c>
    </row>
    <row r="68" spans="1:2" s="18" customFormat="1" ht="12.75" customHeight="1">
      <c r="A68" s="45" t="s">
        <v>71</v>
      </c>
      <c r="B68" s="42">
        <f>B32*2.58%/1.18</f>
        <v>9473.06033898305</v>
      </c>
    </row>
    <row r="69" spans="1:2" s="18" customFormat="1" ht="12.75" customHeight="1">
      <c r="A69" s="45" t="s">
        <v>72</v>
      </c>
      <c r="B69" s="42">
        <f>B32*8.19%/1.18</f>
        <v>30071.458983050852</v>
      </c>
    </row>
    <row r="70" spans="1:2" s="18" customFormat="1" ht="12.75" customHeight="1">
      <c r="A70" s="45" t="s">
        <v>7</v>
      </c>
      <c r="B70" s="42">
        <v>668958.4</v>
      </c>
    </row>
    <row r="71" spans="1:2" s="18" customFormat="1" ht="12.75" customHeight="1">
      <c r="A71" s="44" t="s">
        <v>73</v>
      </c>
      <c r="B71" s="33">
        <f>577550/181008.8*B6</f>
        <v>11428.233516823491</v>
      </c>
    </row>
    <row r="72" spans="1:2" s="18" customFormat="1" ht="12.75" customHeight="1">
      <c r="A72" s="45" t="s">
        <v>8</v>
      </c>
      <c r="B72" s="42">
        <f>B70+B71</f>
        <v>680386.6335168235</v>
      </c>
    </row>
    <row r="73" spans="1:2" s="18" customFormat="1" ht="12.75" customHeight="1">
      <c r="A73" s="44" t="s">
        <v>74</v>
      </c>
      <c r="B73" s="33">
        <f>B72*0.18</f>
        <v>122469.59403302823</v>
      </c>
    </row>
    <row r="74" spans="1:2" s="18" customFormat="1" ht="12.75" customHeight="1">
      <c r="A74" s="45" t="s">
        <v>75</v>
      </c>
      <c r="B74" s="42">
        <f>B72+B73</f>
        <v>802856.2275498518</v>
      </c>
    </row>
    <row r="75" spans="1:2" s="18" customFormat="1" ht="12.75" customHeight="1">
      <c r="A75" s="44" t="s">
        <v>76</v>
      </c>
      <c r="B75" s="34">
        <v>115042</v>
      </c>
    </row>
    <row r="76" spans="1:2" s="18" customFormat="1" ht="12.75" customHeight="1">
      <c r="A76" s="44" t="s">
        <v>52</v>
      </c>
      <c r="B76" s="46">
        <f>B38-B74+B75-1</f>
        <v>-248942.36754985177</v>
      </c>
    </row>
    <row r="77" spans="1:2" s="63" customFormat="1" ht="12.75" customHeight="1">
      <c r="A77" s="64" t="s">
        <v>16</v>
      </c>
      <c r="B77" s="47"/>
    </row>
    <row r="78" spans="1:2" s="63" customFormat="1" ht="12.75" customHeight="1">
      <c r="A78" s="65"/>
      <c r="B78" s="47"/>
    </row>
    <row r="79" ht="12">
      <c r="A79" s="48" t="s">
        <v>0</v>
      </c>
    </row>
    <row r="80" spans="1:2" ht="12">
      <c r="A80" s="49" t="s">
        <v>1</v>
      </c>
      <c r="B80" s="73" t="s">
        <v>2</v>
      </c>
    </row>
    <row r="81" spans="1:2" ht="12">
      <c r="A81" s="50" t="s">
        <v>41</v>
      </c>
      <c r="B81" s="74"/>
    </row>
    <row r="82" spans="1:2" ht="12">
      <c r="A82" s="49" t="s">
        <v>3</v>
      </c>
      <c r="B82" s="73" t="s">
        <v>4</v>
      </c>
    </row>
    <row r="83" spans="1:2" ht="12">
      <c r="A83" s="50" t="s">
        <v>77</v>
      </c>
      <c r="B83" s="73"/>
    </row>
    <row r="84" ht="12">
      <c r="A84" s="49" t="s">
        <v>42</v>
      </c>
    </row>
    <row r="85" spans="1:2" s="52" customFormat="1" ht="12">
      <c r="A85" s="51"/>
      <c r="B85" s="75"/>
    </row>
    <row r="86" spans="1:2" s="52" customFormat="1" ht="12">
      <c r="A86" s="53"/>
      <c r="B86" s="75"/>
    </row>
    <row r="87" spans="1:2" s="52" customFormat="1" ht="12">
      <c r="A87" s="51"/>
      <c r="B87" s="75"/>
    </row>
    <row r="89" ht="12">
      <c r="A89" s="55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2011-04-25T09:14:48Z</dcterms:modified>
  <cp:category/>
  <cp:version/>
  <cp:contentType/>
  <cp:contentStatus/>
</cp:coreProperties>
</file>