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тчет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<sst xmlns="http://schemas.openxmlformats.org/spreadsheetml/2006/main" count="128" uniqueCount="64">
  <si>
    <t>ОТЧЕТ</t>
  </si>
  <si>
    <t xml:space="preserve">Адрес </t>
  </si>
  <si>
    <t>Комсомольская 27/1</t>
  </si>
  <si>
    <t>Статьи доходов</t>
  </si>
  <si>
    <t>Сумма,руб.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</si>
  <si>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</si>
  <si>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</si>
  <si>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</si>
  <si>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</si>
  <si>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</si>
  <si>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</si>
  <si>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</si>
  <si>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</si>
  <si>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</si>
  <si>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1. Расходы по текущему ремонту и набору работ:</t>
  </si>
  <si>
    <t>Промывка мусопроводного клапана</t>
  </si>
  <si>
    <t>Подготовка к зиме (промывка, опрессовка)</t>
  </si>
  <si>
    <t>Смена радиатора</t>
  </si>
  <si>
    <t>Смена вентилей</t>
  </si>
  <si>
    <t>Смена отдельных участков труб</t>
  </si>
  <si>
    <t>обслуживание теплосчетчиков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</si>
  <si>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</si>
  <si>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</si>
  <si>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</si>
  <si>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</si>
  <si>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</si>
  <si>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</si>
  <si>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</si>
  <si>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</si>
  <si>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</si>
  <si>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</si>
  <si>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</si>
  <si>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</si>
  <si>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</si>
  <si>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</si>
  <si>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</si>
  <si>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Итого расходов</t>
  </si>
  <si>
    <t>Итого стоимость услуг без НДС</t>
  </si>
  <si>
    <t>Итого стоимость услуг  с НДС</t>
  </si>
  <si>
    <t xml:space="preserve"> стоимости работ по содержанию и ремонту общедомового имущества 
за 2013 год </t>
  </si>
  <si>
    <t>Задолженность на 01.01.2014 г.</t>
  </si>
  <si>
    <t>Сальдо на 01.01.2013 г.</t>
  </si>
  <si>
    <t>Ремонт кровли</t>
  </si>
  <si>
    <t>Очистка кровли от снега</t>
  </si>
  <si>
    <t>ремонт температ.швов</t>
  </si>
  <si>
    <t>Общестроительные работы</t>
  </si>
  <si>
    <t>Покраска и ремонт двери, ремонт ЗПУ</t>
  </si>
  <si>
    <t>Смена замков</t>
  </si>
  <si>
    <t>Смена водомера</t>
  </si>
  <si>
    <t>Электромонтажные работы</t>
  </si>
  <si>
    <t>смена сгона</t>
  </si>
  <si>
    <t>Замер сопротивления изоляции</t>
  </si>
  <si>
    <t xml:space="preserve">начисление  и сбор платежей </t>
  </si>
  <si>
    <t>январь-апрель</t>
  </si>
  <si>
    <t>май- декабрь</t>
  </si>
  <si>
    <t>регистрация</t>
  </si>
  <si>
    <t>справки</t>
  </si>
  <si>
    <t>услуги по приему платежей 0,8%</t>
  </si>
  <si>
    <t>управление жилфондом</t>
  </si>
  <si>
    <t>6. Прочие расходы</t>
  </si>
  <si>
    <t>Отклонение за 2013 год (перерасход (-), неосвоение (+))</t>
  </si>
  <si>
    <t>Справочно:отклонение от сметы связано с увеличением объема работ по ремонту кровли,промывки мусоропроводных клапанов.</t>
  </si>
  <si>
    <t>Перерасчет платы за содержание и ремонт жилого помещения исходя из норм накопления ТБО на  1 человека в размере 1 куб. метра за 2010-2011гг.</t>
  </si>
  <si>
    <t>Финансовый результат ( перерасход"-",неосвоение"+") с учетом перерасчета с НДС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</si>
</sst>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3" applyFont="1" applyFill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Fill="1" applyAlignment="1">
      <alignment vertical="top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33" borderId="0" xfId="53" applyFont="1" applyFill="1">
      <alignment/>
      <protection/>
    </xf>
    <xf numFmtId="0" fontId="3" fillId="0" borderId="10" xfId="53" applyFont="1" applyFill="1" applyBorder="1" applyAlignment="1">
      <alignment horizontal="center" vertical="top"/>
      <protection/>
    </xf>
    <xf numFmtId="0" fontId="3" fillId="0" borderId="11" xfId="53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3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left" vertical="top"/>
      <protection/>
    </xf>
    <xf numFmtId="1" fontId="2" fillId="0" borderId="0" xfId="0" applyNumberFormat="1" applyFont="1" applyFill="1" applyBorder="1" applyAlignment="1">
      <alignment horizontal="center"/>
    </xf>
    <xf numFmtId="1" fontId="1" fillId="0" borderId="10" xfId="53" applyNumberFormat="1" applyFont="1" applyFill="1" applyBorder="1" applyAlignment="1">
      <alignment horizontal="left" vertical="top"/>
      <protection/>
    </xf>
    <xf numFmtId="1" fontId="1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" fontId="1" fillId="0" borderId="10" xfId="53" applyNumberFormat="1" applyFont="1" applyFill="1" applyBorder="1" applyAlignment="1">
      <alignment horizontal="left" vertical="top" wrapText="1"/>
      <protection/>
    </xf>
    <xf numFmtId="1" fontId="1" fillId="0" borderId="10" xfId="53" applyNumberFormat="1" applyFont="1" applyBorder="1" applyAlignment="1">
      <alignment horizontal="center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/>
      <protection/>
    </xf>
    <xf numFmtId="1" fontId="4" fillId="0" borderId="10" xfId="53" applyNumberFormat="1" applyFont="1" applyFill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vertical="top"/>
      <protection/>
    </xf>
    <xf numFmtId="1" fontId="2" fillId="0" borderId="10" xfId="53" applyNumberFormat="1" applyFont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vertical="top" wrapText="1"/>
      <protection/>
    </xf>
    <xf numFmtId="1" fontId="2" fillId="0" borderId="13" xfId="53" applyNumberFormat="1" applyFont="1" applyFill="1" applyBorder="1" applyAlignment="1">
      <alignment vertical="top"/>
      <protection/>
    </xf>
    <xf numFmtId="1" fontId="2" fillId="0" borderId="10" xfId="53" applyNumberFormat="1" applyFont="1" applyFill="1" applyBorder="1" applyAlignment="1">
      <alignment horizontal="center"/>
      <protection/>
    </xf>
    <xf numFmtId="1" fontId="1" fillId="0" borderId="10" xfId="53" applyNumberFormat="1" applyFont="1" applyFill="1" applyBorder="1">
      <alignment/>
      <protection/>
    </xf>
    <xf numFmtId="0" fontId="1" fillId="0" borderId="10" xfId="0" applyFont="1" applyBorder="1" applyAlignment="1">
      <alignment/>
    </xf>
    <xf numFmtId="1" fontId="1" fillId="0" borderId="10" xfId="53" applyNumberFormat="1" applyFont="1" applyFill="1" applyBorder="1" applyAlignment="1">
      <alignment vertical="top"/>
      <protection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/>
    </xf>
    <xf numFmtId="1" fontId="1" fillId="0" borderId="14" xfId="53" applyNumberFormat="1" applyFont="1" applyFill="1" applyBorder="1" applyAlignment="1">
      <alignment vertical="top"/>
      <protection/>
    </xf>
    <xf numFmtId="1" fontId="2" fillId="0" borderId="14" xfId="53" applyNumberFormat="1" applyFont="1" applyFill="1" applyBorder="1" applyAlignment="1">
      <alignment vertical="top" wrapText="1"/>
      <protection/>
    </xf>
    <xf numFmtId="0" fontId="7" fillId="0" borderId="0" xfId="53" applyFont="1" applyFill="1" applyAlignment="1">
      <alignment horizontal="center" vertical="top" wrapText="1"/>
      <protection/>
    </xf>
    <xf numFmtId="0" fontId="8" fillId="0" borderId="0" xfId="53" applyFont="1">
      <alignment/>
      <protection/>
    </xf>
    <xf numFmtId="0" fontId="8" fillId="0" borderId="0" xfId="53" applyFont="1" applyFill="1" applyAlignment="1">
      <alignment vertical="top" wrapText="1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0" fontId="7" fillId="33" borderId="0" xfId="53" applyFont="1" applyFill="1">
      <alignment/>
      <protection/>
    </xf>
    <xf numFmtId="0" fontId="9" fillId="0" borderId="10" xfId="53" applyFont="1" applyFill="1" applyBorder="1" applyAlignment="1">
      <alignment horizontal="center" vertical="top"/>
      <protection/>
    </xf>
    <xf numFmtId="0" fontId="9" fillId="0" borderId="11" xfId="53" applyFont="1" applyFill="1" applyBorder="1" applyAlignment="1">
      <alignment horizontal="center"/>
      <protection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9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top"/>
      <protection/>
    </xf>
    <xf numFmtId="1" fontId="8" fillId="0" borderId="0" xfId="0" applyNumberFormat="1" applyFont="1" applyFill="1" applyBorder="1" applyAlignment="1">
      <alignment horizontal="center"/>
    </xf>
    <xf numFmtId="1" fontId="7" fillId="0" borderId="10" xfId="53" applyNumberFormat="1" applyFont="1" applyFill="1" applyBorder="1" applyAlignment="1">
      <alignment horizontal="left" vertical="top"/>
      <protection/>
    </xf>
    <xf numFmtId="1" fontId="7" fillId="0" borderId="10" xfId="53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" fontId="7" fillId="0" borderId="10" xfId="53" applyNumberFormat="1" applyFont="1" applyFill="1" applyBorder="1" applyAlignment="1">
      <alignment horizontal="left" vertical="top" wrapText="1"/>
      <protection/>
    </xf>
    <xf numFmtId="1" fontId="7" fillId="0" borderId="10" xfId="53" applyNumberFormat="1" applyFont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10" fillId="0" borderId="10" xfId="53" applyFont="1" applyFill="1" applyBorder="1" applyAlignment="1">
      <alignment horizontal="left" vertical="top"/>
      <protection/>
    </xf>
    <xf numFmtId="1" fontId="10" fillId="0" borderId="10" xfId="53" applyNumberFormat="1" applyFont="1" applyFill="1" applyBorder="1" applyAlignment="1">
      <alignment horizontal="center"/>
      <protection/>
    </xf>
    <xf numFmtId="1" fontId="8" fillId="0" borderId="10" xfId="53" applyNumberFormat="1" applyFont="1" applyFill="1" applyBorder="1" applyAlignment="1">
      <alignment vertical="top"/>
      <protection/>
    </xf>
    <xf numFmtId="1" fontId="10" fillId="0" borderId="10" xfId="0" applyNumberFormat="1" applyFont="1" applyFill="1" applyBorder="1" applyAlignment="1">
      <alignment horizontal="center"/>
    </xf>
    <xf numFmtId="1" fontId="8" fillId="0" borderId="10" xfId="53" applyNumberFormat="1" applyFont="1" applyFill="1" applyBorder="1" applyAlignment="1">
      <alignment vertical="top" wrapText="1"/>
      <protection/>
    </xf>
    <xf numFmtId="1" fontId="8" fillId="0" borderId="10" xfId="53" applyNumberFormat="1" applyFont="1" applyBorder="1" applyAlignment="1">
      <alignment horizontal="center"/>
      <protection/>
    </xf>
    <xf numFmtId="1" fontId="8" fillId="0" borderId="13" xfId="53" applyNumberFormat="1" applyFont="1" applyFill="1" applyBorder="1" applyAlignment="1">
      <alignment vertical="top"/>
      <protection/>
    </xf>
    <xf numFmtId="1" fontId="8" fillId="0" borderId="10" xfId="53" applyNumberFormat="1" applyFont="1" applyFill="1" applyBorder="1" applyAlignment="1">
      <alignment horizontal="center"/>
      <protection/>
    </xf>
    <xf numFmtId="1" fontId="7" fillId="0" borderId="10" xfId="53" applyNumberFormat="1" applyFont="1" applyFill="1" applyBorder="1">
      <alignment/>
      <protection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indent="1"/>
    </xf>
    <xf numFmtId="1" fontId="8" fillId="0" borderId="10" xfId="0" applyNumberFormat="1" applyFont="1" applyFill="1" applyBorder="1" applyAlignment="1">
      <alignment horizontal="center"/>
    </xf>
    <xf numFmtId="1" fontId="7" fillId="0" borderId="10" xfId="53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center"/>
    </xf>
    <xf numFmtId="1" fontId="8" fillId="0" borderId="14" xfId="53" applyNumberFormat="1" applyFont="1" applyFill="1" applyBorder="1" applyAlignment="1">
      <alignment vertical="top" wrapText="1"/>
      <protection/>
    </xf>
    <xf numFmtId="0" fontId="8" fillId="0" borderId="0" xfId="0" applyFont="1" applyAlignment="1">
      <alignment/>
    </xf>
    <xf numFmtId="0" fontId="8" fillId="0" borderId="0" xfId="52" applyFont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37">
      <selection activeCell="A64" sqref="A64"/>
    </sheetView>
  </sheetViews>
  <sheetFormatPr defaultColWidth="9.140625" defaultRowHeight="12.75"/>
  <cols>
    <col min="1" max="1" width="63.28125" style="0" customWidth="1"/>
    <col min="2" max="2" width="19.28125" style="0" customWidth="1"/>
  </cols>
  <sheetData>
    <row r="1" spans="1:2" ht="12.75">
      <c r="A1" s="1" t="s">
        <v>0</v>
      </c>
      <c r="B1" s="2"/>
    </row>
    <row r="2" spans="1:2" ht="27" customHeight="1">
      <c r="A2" s="1" t="s">
        <v>39</v>
      </c>
      <c r="B2" s="2"/>
    </row>
    <row r="3" spans="1:2" ht="12.75">
      <c r="A3" s="3"/>
      <c r="B3" s="2"/>
    </row>
    <row r="4" spans="1:2" ht="12.75">
      <c r="A4" s="4" t="s">
        <v>1</v>
      </c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12</v>
      </c>
      <c r="B6" s="38">
        <v>1356</v>
      </c>
    </row>
    <row r="7" spans="1:2" ht="12.75">
      <c r="A7" s="9" t="s">
        <v>5</v>
      </c>
      <c r="B7" s="39">
        <f>937901+3774</f>
        <v>941675</v>
      </c>
    </row>
    <row r="8" spans="1:2" ht="12.75">
      <c r="A8" s="9" t="s">
        <v>6</v>
      </c>
      <c r="B8" s="39">
        <f>939999+3067</f>
        <v>943066</v>
      </c>
    </row>
    <row r="9" spans="1:2" ht="12.75">
      <c r="A9" s="10" t="s">
        <v>7</v>
      </c>
      <c r="B9" s="40">
        <v>207924</v>
      </c>
    </row>
    <row r="10" spans="1:2" ht="12.75">
      <c r="A10" s="11" t="s">
        <v>8</v>
      </c>
      <c r="B10" s="39">
        <v>217234</v>
      </c>
    </row>
    <row r="11" spans="1:2" ht="12.75">
      <c r="A11" s="9" t="s">
        <v>9</v>
      </c>
      <c r="B11" s="41">
        <v>7813</v>
      </c>
    </row>
    <row r="12" spans="1:2" ht="12.75">
      <c r="A12" s="12" t="s">
        <v>10</v>
      </c>
      <c r="B12" s="42">
        <v>5206</v>
      </c>
    </row>
    <row r="13" spans="1:2" ht="12.75">
      <c r="A13" s="13" t="s">
        <v>11</v>
      </c>
      <c r="B13" s="14">
        <f>B8+B10+B12</f>
        <v>1165506</v>
      </c>
    </row>
    <row r="14" spans="1:2" ht="12.75">
      <c r="A14" s="15" t="s">
        <v>40</v>
      </c>
      <c r="B14" s="39">
        <f>B6+B7+B9-B13</f>
        <v>-14551</v>
      </c>
    </row>
    <row r="15" spans="1:2" ht="12.75">
      <c r="A15" s="6" t="s">
        <v>13</v>
      </c>
      <c r="B15" s="16" t="s">
        <v>4</v>
      </c>
    </row>
    <row r="16" spans="1:2" ht="12.75">
      <c r="A16" s="17" t="s">
        <v>41</v>
      </c>
      <c r="B16" s="18">
        <v>116490</v>
      </c>
    </row>
    <row r="17" spans="1:2" ht="12.75">
      <c r="A17" s="19" t="s">
        <v>14</v>
      </c>
      <c r="B17" s="20">
        <f>SUM(B18:B34)</f>
        <v>350938</v>
      </c>
    </row>
    <row r="18" spans="1:2" ht="12.75">
      <c r="A18" s="21" t="s">
        <v>43</v>
      </c>
      <c r="B18" s="23">
        <f>134+751</f>
        <v>885</v>
      </c>
    </row>
    <row r="19" spans="1:2" ht="12.75">
      <c r="A19" s="21" t="s">
        <v>42</v>
      </c>
      <c r="B19" s="23">
        <f>29978+116040</f>
        <v>146018</v>
      </c>
    </row>
    <row r="20" spans="1:2" ht="12.75">
      <c r="A20" s="45" t="s">
        <v>44</v>
      </c>
      <c r="B20" s="43">
        <v>14080</v>
      </c>
    </row>
    <row r="21" spans="1:2" ht="12.75">
      <c r="A21" s="21" t="s">
        <v>45</v>
      </c>
      <c r="B21" s="23">
        <f>947+342</f>
        <v>1289</v>
      </c>
    </row>
    <row r="22" spans="1:2" ht="12.75">
      <c r="A22" s="21" t="s">
        <v>15</v>
      </c>
      <c r="B22" s="23">
        <v>31042</v>
      </c>
    </row>
    <row r="23" spans="1:2" ht="15" customHeight="1">
      <c r="A23" s="21" t="s">
        <v>46</v>
      </c>
      <c r="B23" s="23">
        <v>1748</v>
      </c>
    </row>
    <row r="24" spans="1:2" ht="12.75">
      <c r="A24" s="21" t="s">
        <v>47</v>
      </c>
      <c r="B24" s="23">
        <f>550+931+4668</f>
        <v>6149</v>
      </c>
    </row>
    <row r="25" spans="1:2" ht="12.75">
      <c r="A25" s="21" t="s">
        <v>16</v>
      </c>
      <c r="B25" s="44">
        <v>31778</v>
      </c>
    </row>
    <row r="26" spans="1:2" ht="12.75">
      <c r="A26" s="21" t="s">
        <v>17</v>
      </c>
      <c r="B26" s="44">
        <f>1903+1945+4781+506+1132+955+458</f>
        <v>11680</v>
      </c>
    </row>
    <row r="27" spans="1:2" ht="12.75">
      <c r="A27" s="21" t="s">
        <v>18</v>
      </c>
      <c r="B27" s="23">
        <f>3082+1351+1472</f>
        <v>5905</v>
      </c>
    </row>
    <row r="28" spans="1:2" ht="12.75">
      <c r="A28" s="21" t="s">
        <v>48</v>
      </c>
      <c r="B28" s="23">
        <v>4479</v>
      </c>
    </row>
    <row r="29" spans="1:2" ht="12.75">
      <c r="A29" s="21" t="s">
        <v>19</v>
      </c>
      <c r="B29" s="23">
        <f>1472+2354</f>
        <v>3826</v>
      </c>
    </row>
    <row r="30" spans="1:2" ht="12.75">
      <c r="A30" s="21" t="s">
        <v>49</v>
      </c>
      <c r="B30" s="23">
        <f>102+90+84+36955</f>
        <v>37231</v>
      </c>
    </row>
    <row r="31" spans="1:2" ht="12.75">
      <c r="A31" s="45" t="s">
        <v>50</v>
      </c>
      <c r="B31" s="23">
        <v>1998</v>
      </c>
    </row>
    <row r="32" spans="1:2" ht="12.75">
      <c r="A32" s="22" t="s">
        <v>51</v>
      </c>
      <c r="B32" s="23">
        <v>15947</v>
      </c>
    </row>
    <row r="33" spans="1:2" ht="12.75">
      <c r="A33" s="22" t="s">
        <v>20</v>
      </c>
      <c r="B33" s="23">
        <v>7890</v>
      </c>
    </row>
    <row r="34" spans="1:2" ht="12.75">
      <c r="A34" s="21" t="s">
        <v>21</v>
      </c>
      <c r="B34" s="44">
        <f>370+2730+6596+19297</f>
        <v>28993</v>
      </c>
    </row>
    <row r="35" spans="1:2" ht="24">
      <c r="A35" s="24" t="s">
        <v>22</v>
      </c>
      <c r="B35" s="25">
        <v>42017</v>
      </c>
    </row>
    <row r="36" spans="1:2" ht="24">
      <c r="A36" s="26" t="s">
        <v>23</v>
      </c>
      <c r="B36" s="20">
        <f>B37+B42</f>
        <v>500930</v>
      </c>
    </row>
    <row r="37" spans="1:2" ht="12.75">
      <c r="A37" s="27" t="s">
        <v>24</v>
      </c>
      <c r="B37" s="28">
        <f>SUM(B38:B41)</f>
        <v>218582</v>
      </c>
    </row>
    <row r="38" spans="1:2" ht="12.75">
      <c r="A38" s="29" t="s">
        <v>25</v>
      </c>
      <c r="B38" s="46">
        <v>29176</v>
      </c>
    </row>
    <row r="39" spans="1:2" ht="12.75">
      <c r="A39" s="31" t="s">
        <v>26</v>
      </c>
      <c r="B39" s="30">
        <v>3844</v>
      </c>
    </row>
    <row r="40" spans="1:2" ht="12.75">
      <c r="A40" s="29" t="s">
        <v>27</v>
      </c>
      <c r="B40" s="30">
        <v>11124</v>
      </c>
    </row>
    <row r="41" spans="1:2" ht="12.75">
      <c r="A41" s="29" t="s">
        <v>28</v>
      </c>
      <c r="B41" s="30">
        <v>174438</v>
      </c>
    </row>
    <row r="42" spans="1:2" ht="12.75">
      <c r="A42" s="27" t="s">
        <v>29</v>
      </c>
      <c r="B42" s="28">
        <f>SUM(B43:B46)</f>
        <v>282348</v>
      </c>
    </row>
    <row r="43" spans="1:2" ht="12.75">
      <c r="A43" s="29" t="s">
        <v>30</v>
      </c>
      <c r="B43" s="30">
        <v>118609</v>
      </c>
    </row>
    <row r="44" spans="1:2" ht="12.75">
      <c r="A44" s="29" t="s">
        <v>31</v>
      </c>
      <c r="B44" s="30">
        <v>71930</v>
      </c>
    </row>
    <row r="45" spans="1:2" ht="12.75">
      <c r="A45" s="32" t="s">
        <v>32</v>
      </c>
      <c r="B45" s="30">
        <v>61810</v>
      </c>
    </row>
    <row r="46" spans="1:2" ht="12.75">
      <c r="A46" s="29" t="s">
        <v>33</v>
      </c>
      <c r="B46" s="33">
        <v>29999</v>
      </c>
    </row>
    <row r="47" spans="1:2" ht="12.75">
      <c r="A47" s="34" t="s">
        <v>34</v>
      </c>
      <c r="B47" s="25">
        <v>55860</v>
      </c>
    </row>
    <row r="48" spans="1:2" ht="12.75">
      <c r="A48" s="35" t="s">
        <v>35</v>
      </c>
      <c r="B48" s="20">
        <f>B49+B55</f>
        <v>100038</v>
      </c>
    </row>
    <row r="49" spans="1:2" ht="12.75">
      <c r="A49" s="47" t="s">
        <v>52</v>
      </c>
      <c r="B49" s="20">
        <f>B50+B51+B52+B53+B54</f>
        <v>54513</v>
      </c>
    </row>
    <row r="50" spans="1:2" ht="12.75">
      <c r="A50" s="47" t="s">
        <v>53</v>
      </c>
      <c r="B50" s="48">
        <v>20062</v>
      </c>
    </row>
    <row r="51" spans="1:2" ht="12.75">
      <c r="A51" s="47" t="s">
        <v>54</v>
      </c>
      <c r="B51" s="48">
        <v>21203</v>
      </c>
    </row>
    <row r="52" spans="1:2" ht="12.75">
      <c r="A52" s="47" t="s">
        <v>55</v>
      </c>
      <c r="B52" s="48">
        <v>1277</v>
      </c>
    </row>
    <row r="53" spans="1:2" ht="12.75">
      <c r="A53" s="47" t="s">
        <v>56</v>
      </c>
      <c r="B53" s="48">
        <v>681</v>
      </c>
    </row>
    <row r="54" spans="1:2" ht="12.75">
      <c r="A54" s="47" t="s">
        <v>57</v>
      </c>
      <c r="B54" s="48">
        <f>8185+1089+2016</f>
        <v>11290</v>
      </c>
    </row>
    <row r="55" spans="1:2" ht="12.75">
      <c r="A55" s="47" t="s">
        <v>58</v>
      </c>
      <c r="B55" s="43">
        <v>45525</v>
      </c>
    </row>
    <row r="56" spans="1:2" ht="12.75">
      <c r="A56" s="36" t="s">
        <v>36</v>
      </c>
      <c r="B56" s="20">
        <f>B48+B47+B36+B17+B35</f>
        <v>1049783</v>
      </c>
    </row>
    <row r="57" spans="1:2" ht="12.75">
      <c r="A57" s="21" t="s">
        <v>59</v>
      </c>
      <c r="B57" s="33">
        <v>10202</v>
      </c>
    </row>
    <row r="58" spans="1:2" ht="12.75">
      <c r="A58" s="36" t="s">
        <v>37</v>
      </c>
      <c r="B58" s="25">
        <f>B57+B56</f>
        <v>1059985</v>
      </c>
    </row>
    <row r="59" spans="1:2" ht="12.75">
      <c r="A59" s="36" t="s">
        <v>38</v>
      </c>
      <c r="B59" s="20">
        <f>B58*1.18</f>
        <v>1250782.3</v>
      </c>
    </row>
    <row r="60" spans="1:2" ht="12.75">
      <c r="A60" s="21" t="s">
        <v>60</v>
      </c>
      <c r="B60" s="37">
        <f>B13+B16-B59</f>
        <v>31213.699999999953</v>
      </c>
    </row>
    <row r="61" ht="24">
      <c r="A61" s="50" t="s">
        <v>61</v>
      </c>
    </row>
    <row r="62" ht="12.75">
      <c r="A62" s="49"/>
    </row>
    <row r="63" ht="12.75">
      <c r="A63" s="49"/>
    </row>
  </sheetData>
  <sheetProtection/>
  <printOptions/>
  <pageMargins left="0.75" right="0.75" top="0.25" bottom="0.33" header="0.25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tabSelected="1" zoomScalePageLayoutView="0" workbookViewId="0" topLeftCell="A46">
      <selection activeCell="A64" sqref="A64:IV68"/>
    </sheetView>
  </sheetViews>
  <sheetFormatPr defaultColWidth="9.140625" defaultRowHeight="12.75"/>
  <cols>
    <col min="1" max="1" width="68.8515625" style="0" customWidth="1"/>
    <col min="2" max="2" width="19.28125" style="0" customWidth="1"/>
  </cols>
  <sheetData>
    <row r="1" spans="1:2" ht="10.5" customHeight="1">
      <c r="A1" s="51" t="s">
        <v>0</v>
      </c>
      <c r="B1" s="52"/>
    </row>
    <row r="2" spans="1:2" ht="21.75" customHeight="1">
      <c r="A2" s="51" t="s">
        <v>39</v>
      </c>
      <c r="B2" s="52"/>
    </row>
    <row r="3" spans="1:2" ht="12.75" hidden="1">
      <c r="A3" s="53"/>
      <c r="B3" s="52"/>
    </row>
    <row r="4" spans="1:2" ht="12.75">
      <c r="A4" s="54" t="s">
        <v>1</v>
      </c>
      <c r="B4" s="55" t="s">
        <v>2</v>
      </c>
    </row>
    <row r="5" spans="1:2" ht="11.25" customHeight="1">
      <c r="A5" s="56" t="s">
        <v>3</v>
      </c>
      <c r="B5" s="57" t="s">
        <v>4</v>
      </c>
    </row>
    <row r="6" spans="1:2" ht="12.75">
      <c r="A6" s="58" t="s">
        <v>12</v>
      </c>
      <c r="B6" s="59">
        <v>1356</v>
      </c>
    </row>
    <row r="7" spans="1:2" ht="12.75">
      <c r="A7" s="60" t="s">
        <v>5</v>
      </c>
      <c r="B7" s="61">
        <f>937901+3774</f>
        <v>941675</v>
      </c>
    </row>
    <row r="8" spans="1:2" ht="12.75">
      <c r="A8" s="60" t="s">
        <v>6</v>
      </c>
      <c r="B8" s="61">
        <f>939999+3067</f>
        <v>943066</v>
      </c>
    </row>
    <row r="9" spans="1:2" ht="12.75">
      <c r="A9" s="62" t="s">
        <v>7</v>
      </c>
      <c r="B9" s="63">
        <v>207924</v>
      </c>
    </row>
    <row r="10" spans="1:2" ht="12.75">
      <c r="A10" s="64" t="s">
        <v>8</v>
      </c>
      <c r="B10" s="61">
        <v>217234</v>
      </c>
    </row>
    <row r="11" spans="1:2" ht="12.75">
      <c r="A11" s="60" t="s">
        <v>9</v>
      </c>
      <c r="B11" s="65">
        <v>7813</v>
      </c>
    </row>
    <row r="12" spans="1:2" ht="12.75">
      <c r="A12" s="66" t="s">
        <v>10</v>
      </c>
      <c r="B12" s="67">
        <v>5206</v>
      </c>
    </row>
    <row r="13" spans="1:2" ht="12.75">
      <c r="A13" s="68" t="s">
        <v>11</v>
      </c>
      <c r="B13" s="69">
        <f>B8+B10+B12</f>
        <v>1165506</v>
      </c>
    </row>
    <row r="14" spans="1:2" ht="12.75">
      <c r="A14" s="70" t="s">
        <v>40</v>
      </c>
      <c r="B14" s="61">
        <f>B6+B7+B9-B13</f>
        <v>-14551</v>
      </c>
    </row>
    <row r="15" spans="1:2" ht="12.75">
      <c r="A15" s="56" t="s">
        <v>13</v>
      </c>
      <c r="B15" s="71" t="s">
        <v>4</v>
      </c>
    </row>
    <row r="16" spans="1:2" ht="12.75">
      <c r="A16" s="72" t="s">
        <v>41</v>
      </c>
      <c r="B16" s="73">
        <v>116490</v>
      </c>
    </row>
    <row r="17" spans="1:2" ht="12.75">
      <c r="A17" s="74" t="s">
        <v>14</v>
      </c>
      <c r="B17" s="75">
        <f>SUM(B18:B34)</f>
        <v>350938</v>
      </c>
    </row>
    <row r="18" spans="1:2" ht="10.5" customHeight="1">
      <c r="A18" s="76" t="s">
        <v>43</v>
      </c>
      <c r="B18" s="77">
        <f>134+751</f>
        <v>885</v>
      </c>
    </row>
    <row r="19" spans="1:2" ht="12" customHeight="1">
      <c r="A19" s="76" t="s">
        <v>42</v>
      </c>
      <c r="B19" s="77">
        <f>29978+116040</f>
        <v>146018</v>
      </c>
    </row>
    <row r="20" spans="1:2" ht="12" customHeight="1">
      <c r="A20" s="76" t="s">
        <v>44</v>
      </c>
      <c r="B20" s="78">
        <v>14080</v>
      </c>
    </row>
    <row r="21" spans="1:2" ht="12.75">
      <c r="A21" s="76" t="s">
        <v>45</v>
      </c>
      <c r="B21" s="77">
        <f>947+342</f>
        <v>1289</v>
      </c>
    </row>
    <row r="22" spans="1:2" ht="12.75">
      <c r="A22" s="76" t="s">
        <v>15</v>
      </c>
      <c r="B22" s="77">
        <v>31042</v>
      </c>
    </row>
    <row r="23" spans="1:2" ht="12.75" customHeight="1">
      <c r="A23" s="76" t="s">
        <v>46</v>
      </c>
      <c r="B23" s="77">
        <v>1748</v>
      </c>
    </row>
    <row r="24" spans="1:2" ht="12.75">
      <c r="A24" s="76" t="s">
        <v>47</v>
      </c>
      <c r="B24" s="77">
        <f>550+931+4668</f>
        <v>6149</v>
      </c>
    </row>
    <row r="25" spans="1:2" ht="10.5" customHeight="1">
      <c r="A25" s="76" t="s">
        <v>16</v>
      </c>
      <c r="B25" s="77">
        <v>31778</v>
      </c>
    </row>
    <row r="26" spans="1:2" ht="12" customHeight="1">
      <c r="A26" s="76" t="s">
        <v>17</v>
      </c>
      <c r="B26" s="77">
        <f>1903+1945+4781+506+1132+955+458</f>
        <v>11680</v>
      </c>
    </row>
    <row r="27" spans="1:2" ht="11.25" customHeight="1">
      <c r="A27" s="76" t="s">
        <v>18</v>
      </c>
      <c r="B27" s="77">
        <f>3082+1351+1472</f>
        <v>5905</v>
      </c>
    </row>
    <row r="28" spans="1:2" ht="12" customHeight="1">
      <c r="A28" s="76" t="s">
        <v>48</v>
      </c>
      <c r="B28" s="77">
        <v>4479</v>
      </c>
    </row>
    <row r="29" spans="1:2" ht="12.75">
      <c r="A29" s="76" t="s">
        <v>19</v>
      </c>
      <c r="B29" s="77">
        <f>1472+2354</f>
        <v>3826</v>
      </c>
    </row>
    <row r="30" spans="1:2" ht="12.75">
      <c r="A30" s="76" t="s">
        <v>49</v>
      </c>
      <c r="B30" s="77">
        <f>102+90+84+36955</f>
        <v>37231</v>
      </c>
    </row>
    <row r="31" spans="1:2" ht="12" customHeight="1">
      <c r="A31" s="76" t="s">
        <v>50</v>
      </c>
      <c r="B31" s="77">
        <v>1998</v>
      </c>
    </row>
    <row r="32" spans="1:2" ht="12" customHeight="1">
      <c r="A32" s="79" t="s">
        <v>51</v>
      </c>
      <c r="B32" s="77">
        <v>15947</v>
      </c>
    </row>
    <row r="33" spans="1:2" ht="11.25" customHeight="1">
      <c r="A33" s="79" t="s">
        <v>20</v>
      </c>
      <c r="B33" s="77">
        <v>7890</v>
      </c>
    </row>
    <row r="34" spans="1:2" ht="9" customHeight="1">
      <c r="A34" s="76" t="s">
        <v>21</v>
      </c>
      <c r="B34" s="77">
        <f>370+2730+6596+19297</f>
        <v>28993</v>
      </c>
    </row>
    <row r="35" spans="1:2" ht="21" customHeight="1">
      <c r="A35" s="80" t="s">
        <v>22</v>
      </c>
      <c r="B35" s="81">
        <v>42017</v>
      </c>
    </row>
    <row r="36" spans="1:2" ht="12.75">
      <c r="A36" s="82" t="s">
        <v>23</v>
      </c>
      <c r="B36" s="75">
        <f>B37+B42</f>
        <v>500930</v>
      </c>
    </row>
    <row r="37" spans="1:2" ht="12.75">
      <c r="A37" s="83" t="s">
        <v>24</v>
      </c>
      <c r="B37" s="84">
        <f>SUM(B38:B41)</f>
        <v>218582</v>
      </c>
    </row>
    <row r="38" spans="1:2" ht="12.75">
      <c r="A38" s="85" t="s">
        <v>25</v>
      </c>
      <c r="B38" s="86">
        <v>29176</v>
      </c>
    </row>
    <row r="39" spans="1:2" ht="11.25" customHeight="1">
      <c r="A39" s="87" t="s">
        <v>26</v>
      </c>
      <c r="B39" s="88">
        <v>3844</v>
      </c>
    </row>
    <row r="40" spans="1:2" ht="12.75">
      <c r="A40" s="85" t="s">
        <v>27</v>
      </c>
      <c r="B40" s="88">
        <v>11124</v>
      </c>
    </row>
    <row r="41" spans="1:2" ht="12.75">
      <c r="A41" s="85" t="s">
        <v>28</v>
      </c>
      <c r="B41" s="88">
        <v>174438</v>
      </c>
    </row>
    <row r="42" spans="1:2" ht="12.75">
      <c r="A42" s="83" t="s">
        <v>29</v>
      </c>
      <c r="B42" s="84">
        <f>SUM(B43:B46)</f>
        <v>282348</v>
      </c>
    </row>
    <row r="43" spans="1:2" ht="12.75">
      <c r="A43" s="85" t="s">
        <v>30</v>
      </c>
      <c r="B43" s="88">
        <v>118609</v>
      </c>
    </row>
    <row r="44" spans="1:2" ht="12.75">
      <c r="A44" s="85" t="s">
        <v>31</v>
      </c>
      <c r="B44" s="88">
        <v>71930</v>
      </c>
    </row>
    <row r="45" spans="1:2" ht="12.75">
      <c r="A45" s="89" t="s">
        <v>32</v>
      </c>
      <c r="B45" s="88">
        <v>61810</v>
      </c>
    </row>
    <row r="46" spans="1:2" ht="12.75">
      <c r="A46" s="85" t="s">
        <v>33</v>
      </c>
      <c r="B46" s="90">
        <v>29999</v>
      </c>
    </row>
    <row r="47" spans="1:2" ht="12.75">
      <c r="A47" s="91" t="s">
        <v>34</v>
      </c>
      <c r="B47" s="81">
        <v>55860</v>
      </c>
    </row>
    <row r="48" spans="1:2" ht="12.75">
      <c r="A48" s="92" t="s">
        <v>35</v>
      </c>
      <c r="B48" s="75">
        <f>B49+B55</f>
        <v>100038</v>
      </c>
    </row>
    <row r="49" spans="1:2" ht="9.75" customHeight="1">
      <c r="A49" s="93" t="s">
        <v>52</v>
      </c>
      <c r="B49" s="75">
        <f>B50+B51+B52+B53+B54</f>
        <v>54513</v>
      </c>
    </row>
    <row r="50" spans="1:2" ht="11.25" customHeight="1">
      <c r="A50" s="93" t="s">
        <v>53</v>
      </c>
      <c r="B50" s="94">
        <v>20062</v>
      </c>
    </row>
    <row r="51" spans="1:2" ht="10.5" customHeight="1">
      <c r="A51" s="93" t="s">
        <v>54</v>
      </c>
      <c r="B51" s="94">
        <v>21203</v>
      </c>
    </row>
    <row r="52" spans="1:2" ht="10.5" customHeight="1">
      <c r="A52" s="93" t="s">
        <v>55</v>
      </c>
      <c r="B52" s="94">
        <v>1277</v>
      </c>
    </row>
    <row r="53" spans="1:2" ht="9" customHeight="1">
      <c r="A53" s="93" t="s">
        <v>56</v>
      </c>
      <c r="B53" s="94">
        <v>681</v>
      </c>
    </row>
    <row r="54" spans="1:2" ht="12.75">
      <c r="A54" s="93" t="s">
        <v>57</v>
      </c>
      <c r="B54" s="94">
        <f>8185+1089+2016</f>
        <v>11290</v>
      </c>
    </row>
    <row r="55" spans="1:2" ht="12.75">
      <c r="A55" s="93" t="s">
        <v>58</v>
      </c>
      <c r="B55" s="78">
        <v>45525</v>
      </c>
    </row>
    <row r="56" spans="1:2" ht="9.75" customHeight="1">
      <c r="A56" s="95" t="s">
        <v>36</v>
      </c>
      <c r="B56" s="75">
        <f>B48+B47+B36+B17+B35</f>
        <v>1049783</v>
      </c>
    </row>
    <row r="57" spans="1:2" ht="10.5" customHeight="1">
      <c r="A57" s="76" t="s">
        <v>59</v>
      </c>
      <c r="B57" s="90">
        <v>10202</v>
      </c>
    </row>
    <row r="58" spans="1:2" ht="10.5" customHeight="1">
      <c r="A58" s="95" t="s">
        <v>37</v>
      </c>
      <c r="B58" s="81">
        <f>B57+B56</f>
        <v>1059985</v>
      </c>
    </row>
    <row r="59" spans="1:2" ht="12.75">
      <c r="A59" s="95" t="s">
        <v>38</v>
      </c>
      <c r="B59" s="75">
        <f>B58*1.18</f>
        <v>1250782.3</v>
      </c>
    </row>
    <row r="60" spans="1:2" ht="11.25" customHeight="1">
      <c r="A60" s="76" t="s">
        <v>60</v>
      </c>
      <c r="B60" s="94">
        <f>B13+B16-B59</f>
        <v>31213.699999999953</v>
      </c>
    </row>
    <row r="61" spans="1:2" ht="21.75" customHeight="1">
      <c r="A61" s="96" t="s">
        <v>62</v>
      </c>
      <c r="B61" s="97">
        <v>32241.72</v>
      </c>
    </row>
    <row r="62" spans="1:2" ht="12.75">
      <c r="A62" s="76" t="s">
        <v>63</v>
      </c>
      <c r="B62" s="97">
        <v>63455.72</v>
      </c>
    </row>
    <row r="63" spans="1:2" ht="22.5" hidden="1">
      <c r="A63" s="98" t="s">
        <v>61</v>
      </c>
      <c r="B63" s="99"/>
    </row>
    <row r="64" spans="1:2" ht="12.75">
      <c r="A64" s="100"/>
      <c r="B64" s="52"/>
    </row>
    <row r="65" spans="1:2" ht="12.75">
      <c r="A65" s="100"/>
      <c r="B65" s="101"/>
    </row>
    <row r="66" spans="1:2" ht="12.75">
      <c r="A66" s="100"/>
      <c r="B66" s="102"/>
    </row>
    <row r="67" spans="1:2" ht="12.75">
      <c r="A67" s="100"/>
      <c r="B67" s="102"/>
    </row>
    <row r="68" spans="1:2" ht="12.75">
      <c r="A68" s="100"/>
      <c r="B68" s="101"/>
    </row>
  </sheetData>
  <sheetProtection/>
  <printOptions/>
  <pageMargins left="0.75" right="0.53" top="0.25" bottom="0.33" header="0.25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2014-08-04T09:15:14Z</cp:lastPrinted>
  <dcterms:created xsi:type="dcterms:W3CDTF">1996-10-08T23:32:33Z</dcterms:created>
  <dcterms:modified xsi:type="dcterms:W3CDTF">2014-08-18T02:50:30Z</dcterms:modified>
  <cp:category/>
  <cp:version/>
  <cp:contentType/>
  <cp:contentStatus/>
</cp:coreProperties>
</file>