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55" i="1"/>
  <c r="J255"/>
  <c r="I255"/>
  <c r="H255"/>
  <c r="K251"/>
  <c r="J251"/>
  <c r="I251"/>
  <c r="H251"/>
  <c r="H249"/>
  <c r="G248"/>
  <c r="G247"/>
  <c r="K246"/>
  <c r="K249" s="1"/>
  <c r="J246"/>
  <c r="J249" s="1"/>
  <c r="I246"/>
  <c r="I249" s="1"/>
  <c r="H246"/>
  <c r="G246"/>
  <c r="G249" s="1"/>
  <c r="K245"/>
  <c r="J245"/>
  <c r="I245"/>
  <c r="H245"/>
  <c r="G245" s="1"/>
  <c r="G244"/>
  <c r="L243"/>
  <c r="K243"/>
  <c r="J243"/>
  <c r="I243"/>
  <c r="H243"/>
  <c r="F243"/>
  <c r="G242"/>
  <c r="G241"/>
  <c r="G240"/>
  <c r="G239"/>
  <c r="G238"/>
  <c r="G237"/>
  <c r="G236"/>
  <c r="G235"/>
  <c r="G234"/>
  <c r="G233"/>
  <c r="G232"/>
  <c r="G243" s="1"/>
  <c r="H230"/>
  <c r="G229"/>
  <c r="G228"/>
  <c r="K227"/>
  <c r="K230" s="1"/>
  <c r="J227"/>
  <c r="J230" s="1"/>
  <c r="I227"/>
  <c r="I230" s="1"/>
  <c r="H227"/>
  <c r="G227"/>
  <c r="G230" s="1"/>
  <c r="K226"/>
  <c r="J226"/>
  <c r="I226"/>
  <c r="H226"/>
  <c r="G226" s="1"/>
  <c r="G225"/>
  <c r="L224"/>
  <c r="K224"/>
  <c r="J224"/>
  <c r="I224"/>
  <c r="H224"/>
  <c r="F224"/>
  <c r="G223"/>
  <c r="G222"/>
  <c r="G221"/>
  <c r="G220"/>
  <c r="G219"/>
  <c r="G218"/>
  <c r="G217"/>
  <c r="G216"/>
  <c r="G215"/>
  <c r="G214"/>
  <c r="G213"/>
  <c r="G224" s="1"/>
  <c r="G212"/>
  <c r="I210"/>
  <c r="G209"/>
  <c r="K208"/>
  <c r="G208" s="1"/>
  <c r="I208"/>
  <c r="H208"/>
  <c r="J207"/>
  <c r="J210" s="1"/>
  <c r="I207"/>
  <c r="H207"/>
  <c r="H210" s="1"/>
  <c r="K206"/>
  <c r="J206"/>
  <c r="I206"/>
  <c r="H206"/>
  <c r="G206"/>
  <c r="G205"/>
  <c r="L204"/>
  <c r="K204"/>
  <c r="J204"/>
  <c r="I204"/>
  <c r="H204"/>
  <c r="G204"/>
  <c r="F204"/>
  <c r="G192"/>
  <c r="I191"/>
  <c r="G191"/>
  <c r="K190"/>
  <c r="K193" s="1"/>
  <c r="J190"/>
  <c r="J193" s="1"/>
  <c r="I190"/>
  <c r="I193" s="1"/>
  <c r="H190"/>
  <c r="H193" s="1"/>
  <c r="K189"/>
  <c r="J189"/>
  <c r="I189"/>
  <c r="H189"/>
  <c r="G189" s="1"/>
  <c r="G188"/>
  <c r="L187"/>
  <c r="K187"/>
  <c r="J187"/>
  <c r="I187"/>
  <c r="H187"/>
  <c r="F187"/>
  <c r="G186"/>
  <c r="G185"/>
  <c r="G184"/>
  <c r="G183"/>
  <c r="G182"/>
  <c r="G181"/>
  <c r="G180"/>
  <c r="G179"/>
  <c r="G178"/>
  <c r="G187" s="1"/>
  <c r="G175"/>
  <c r="K174"/>
  <c r="J174"/>
  <c r="I174"/>
  <c r="G174" s="1"/>
  <c r="K172"/>
  <c r="J172"/>
  <c r="G172" s="1"/>
  <c r="I172"/>
  <c r="H172"/>
  <c r="G171"/>
  <c r="L170"/>
  <c r="F170"/>
  <c r="G169"/>
  <c r="G168"/>
  <c r="G167"/>
  <c r="J166"/>
  <c r="G166"/>
  <c r="E166"/>
  <c r="J165"/>
  <c r="G165"/>
  <c r="I164"/>
  <c r="I173" s="1"/>
  <c r="I176" s="1"/>
  <c r="E164"/>
  <c r="I163"/>
  <c r="G163"/>
  <c r="G162"/>
  <c r="K161"/>
  <c r="G161"/>
  <c r="E161"/>
  <c r="J160"/>
  <c r="G160" s="1"/>
  <c r="E160"/>
  <c r="J159"/>
  <c r="J173" s="1"/>
  <c r="J176" s="1"/>
  <c r="E159"/>
  <c r="K158"/>
  <c r="G158"/>
  <c r="E158"/>
  <c r="H157"/>
  <c r="G157"/>
  <c r="E157"/>
  <c r="I156"/>
  <c r="G156" s="1"/>
  <c r="E156"/>
  <c r="K155"/>
  <c r="K173" s="1"/>
  <c r="K176" s="1"/>
  <c r="E155"/>
  <c r="I154"/>
  <c r="G154"/>
  <c r="E154"/>
  <c r="H153"/>
  <c r="H173" s="1"/>
  <c r="G153"/>
  <c r="E153"/>
  <c r="J151"/>
  <c r="I151"/>
  <c r="H151"/>
  <c r="G150"/>
  <c r="G149"/>
  <c r="K148"/>
  <c r="K151" s="1"/>
  <c r="I148"/>
  <c r="G148" s="1"/>
  <c r="G151" s="1"/>
  <c r="K147"/>
  <c r="I147"/>
  <c r="G147" s="1"/>
  <c r="G146"/>
  <c r="L145"/>
  <c r="K145"/>
  <c r="J145"/>
  <c r="I145"/>
  <c r="H145"/>
  <c r="F145"/>
  <c r="G144"/>
  <c r="G143"/>
  <c r="G142"/>
  <c r="G145" s="1"/>
  <c r="G141"/>
  <c r="I139"/>
  <c r="G138"/>
  <c r="K137"/>
  <c r="J137"/>
  <c r="I137"/>
  <c r="H137"/>
  <c r="G137"/>
  <c r="K136"/>
  <c r="K139" s="1"/>
  <c r="J136"/>
  <c r="J139" s="1"/>
  <c r="I136"/>
  <c r="H136"/>
  <c r="H139" s="1"/>
  <c r="K135"/>
  <c r="J135"/>
  <c r="I135"/>
  <c r="G135" s="1"/>
  <c r="H135"/>
  <c r="G134"/>
  <c r="L133"/>
  <c r="K133"/>
  <c r="J133"/>
  <c r="I133"/>
  <c r="H133"/>
  <c r="F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133" s="1"/>
  <c r="G87"/>
  <c r="G86"/>
  <c r="H85"/>
  <c r="H88" s="1"/>
  <c r="K84"/>
  <c r="J84"/>
  <c r="I84"/>
  <c r="G84" s="1"/>
  <c r="H84"/>
  <c r="G83"/>
  <c r="L82"/>
  <c r="H82"/>
  <c r="F82"/>
  <c r="H81"/>
  <c r="G81"/>
  <c r="G80"/>
  <c r="G79"/>
  <c r="K78"/>
  <c r="G78"/>
  <c r="K77"/>
  <c r="K85" s="1"/>
  <c r="K88" s="1"/>
  <c r="G77"/>
  <c r="J76"/>
  <c r="J85" s="1"/>
  <c r="J88" s="1"/>
  <c r="G76"/>
  <c r="G75"/>
  <c r="G74"/>
  <c r="I73"/>
  <c r="G73"/>
  <c r="G72"/>
  <c r="G71"/>
  <c r="G70"/>
  <c r="G69"/>
  <c r="I68"/>
  <c r="I85" s="1"/>
  <c r="I88" s="1"/>
  <c r="G68"/>
  <c r="G67"/>
  <c r="A67"/>
  <c r="A69" s="1"/>
  <c r="A70" s="1"/>
  <c r="A71" s="1"/>
  <c r="A72" s="1"/>
  <c r="G66"/>
  <c r="A66"/>
  <c r="G65"/>
  <c r="G82" s="1"/>
  <c r="K63"/>
  <c r="G62"/>
  <c r="G61"/>
  <c r="K60"/>
  <c r="J60"/>
  <c r="J63" s="1"/>
  <c r="I60"/>
  <c r="I63" s="1"/>
  <c r="H60"/>
  <c r="H63" s="1"/>
  <c r="K59"/>
  <c r="J59"/>
  <c r="I59"/>
  <c r="H59"/>
  <c r="G59"/>
  <c r="G58"/>
  <c r="L57"/>
  <c r="K57"/>
  <c r="J57"/>
  <c r="I57"/>
  <c r="H57"/>
  <c r="F57"/>
  <c r="G56"/>
  <c r="G55"/>
  <c r="G54"/>
  <c r="G53"/>
  <c r="G52"/>
  <c r="G51"/>
  <c r="G50"/>
  <c r="G49"/>
  <c r="G57" s="1"/>
  <c r="G46"/>
  <c r="K45"/>
  <c r="K254" s="1"/>
  <c r="I45"/>
  <c r="G45" s="1"/>
  <c r="H45"/>
  <c r="K44"/>
  <c r="K47" s="1"/>
  <c r="J44"/>
  <c r="J47" s="1"/>
  <c r="K43"/>
  <c r="G43" s="1"/>
  <c r="J43"/>
  <c r="I43"/>
  <c r="H43"/>
  <c r="G42"/>
  <c r="L41"/>
  <c r="K41"/>
  <c r="J41"/>
  <c r="G41"/>
  <c r="F41"/>
  <c r="J32"/>
  <c r="I30"/>
  <c r="I44" s="1"/>
  <c r="I47" s="1"/>
  <c r="H29"/>
  <c r="H24"/>
  <c r="H44" s="1"/>
  <c r="H21"/>
  <c r="G20"/>
  <c r="G255" s="1"/>
  <c r="J19"/>
  <c r="J254" s="1"/>
  <c r="I19"/>
  <c r="G19" s="1"/>
  <c r="H19"/>
  <c r="H254" s="1"/>
  <c r="K18"/>
  <c r="K253" s="1"/>
  <c r="J18"/>
  <c r="J21" s="1"/>
  <c r="J256" s="1"/>
  <c r="I18"/>
  <c r="I21" s="1"/>
  <c r="H18"/>
  <c r="G18" s="1"/>
  <c r="K17"/>
  <c r="K252" s="1"/>
  <c r="J17"/>
  <c r="J252" s="1"/>
  <c r="I17"/>
  <c r="I252" s="1"/>
  <c r="H17"/>
  <c r="H252" s="1"/>
  <c r="G17"/>
  <c r="G252" s="1"/>
  <c r="G16"/>
  <c r="G251" s="1"/>
  <c r="L15"/>
  <c r="L250" s="1"/>
  <c r="K15"/>
  <c r="J15"/>
  <c r="I15"/>
  <c r="H15"/>
  <c r="F15"/>
  <c r="F250" s="1"/>
  <c r="G14"/>
  <c r="G13"/>
  <c r="G12"/>
  <c r="G11"/>
  <c r="G10"/>
  <c r="G9"/>
  <c r="G8"/>
  <c r="G7"/>
  <c r="G6"/>
  <c r="G15" s="1"/>
  <c r="G21" l="1"/>
  <c r="H176"/>
  <c r="G176" s="1"/>
  <c r="G173"/>
  <c r="G44"/>
  <c r="G47" s="1"/>
  <c r="H47"/>
  <c r="H256" s="1"/>
  <c r="I256"/>
  <c r="G254"/>
  <c r="I254"/>
  <c r="K21"/>
  <c r="I41"/>
  <c r="I250" s="1"/>
  <c r="K82"/>
  <c r="K250" s="1"/>
  <c r="G85"/>
  <c r="G88" s="1"/>
  <c r="G136"/>
  <c r="G139" s="1"/>
  <c r="G155"/>
  <c r="G170" s="1"/>
  <c r="G250" s="1"/>
  <c r="G159"/>
  <c r="G164"/>
  <c r="H170"/>
  <c r="G190"/>
  <c r="G193" s="1"/>
  <c r="I253"/>
  <c r="J253"/>
  <c r="H41"/>
  <c r="H250" s="1"/>
  <c r="J82"/>
  <c r="J250" s="1"/>
  <c r="K170"/>
  <c r="K210"/>
  <c r="H253"/>
  <c r="I170"/>
  <c r="G60"/>
  <c r="G63" s="1"/>
  <c r="I82"/>
  <c r="J170"/>
  <c r="G207"/>
  <c r="G210" s="1"/>
  <c r="K256" l="1"/>
  <c r="G253"/>
  <c r="G256"/>
</calcChain>
</file>

<file path=xl/sharedStrings.xml><?xml version="1.0" encoding="utf-8"?>
<sst xmlns="http://schemas.openxmlformats.org/spreadsheetml/2006/main" count="722" uniqueCount="207">
  <si>
    <t>ТИТУЛЬНЫЙ СПИСОК ТЕКУЩЕГО РЕМОНТА ПО ОАО "УЖХ СОВЕТСКОГО РАЙОНА ГО г.УФА РБ" НА 2014 ГОД</t>
  </si>
  <si>
    <t>№</t>
  </si>
  <si>
    <t>Адрес объекта</t>
  </si>
  <si>
    <t>Вид работ</t>
  </si>
  <si>
    <t>Ед. изм.</t>
  </si>
  <si>
    <t>Объем</t>
  </si>
  <si>
    <t>Общая пл-дь дома</t>
  </si>
  <si>
    <t>Сметная стоимость тыс,руб план</t>
  </si>
  <si>
    <t>Трудозатраты ч/час</t>
  </si>
  <si>
    <t>Способ выполнения</t>
  </si>
  <si>
    <t>I</t>
  </si>
  <si>
    <t>II</t>
  </si>
  <si>
    <t>III</t>
  </si>
  <si>
    <t>IV</t>
  </si>
  <si>
    <t>ООО ЖЭУ - 10</t>
  </si>
  <si>
    <t>Киекбаева, 11</t>
  </si>
  <si>
    <t>Ремонт м/кровли</t>
  </si>
  <si>
    <t>т.м2</t>
  </si>
  <si>
    <t>хоз. спос.</t>
  </si>
  <si>
    <t>Х.Давлетшиной, 16</t>
  </si>
  <si>
    <t>Ремонт канализации</t>
  </si>
  <si>
    <t>п/м</t>
  </si>
  <si>
    <t>Киекбаева, 17</t>
  </si>
  <si>
    <t>Киекбаева, 19</t>
  </si>
  <si>
    <t>Н.Дмитриева, 11</t>
  </si>
  <si>
    <t>Ремонт л/клеток</t>
  </si>
  <si>
    <t>8 марта, 32</t>
  </si>
  <si>
    <t>Х.Давлетшиной, 16/1</t>
  </si>
  <si>
    <t>Х.Давлетшиной, 20/1</t>
  </si>
  <si>
    <t>Н.Дмитриева, 21</t>
  </si>
  <si>
    <t>Замена ВРУ</t>
  </si>
  <si>
    <t>шт.</t>
  </si>
  <si>
    <t>Итого</t>
  </si>
  <si>
    <t>Количество домов</t>
  </si>
  <si>
    <t>Площадь дома</t>
  </si>
  <si>
    <t>Конструктивные элементы</t>
  </si>
  <si>
    <t>Инженерное оборудование</t>
  </si>
  <si>
    <t>Внешнее благоустройство</t>
  </si>
  <si>
    <t>ё</t>
  </si>
  <si>
    <t>ИТОГО</t>
  </si>
  <si>
    <t>ООО ЖЭУ - 15</t>
  </si>
  <si>
    <t>Пр. Октября 22/2</t>
  </si>
  <si>
    <t>хоз.спос.</t>
  </si>
  <si>
    <t>Комсомольская 35 (6,7)</t>
  </si>
  <si>
    <t>Комсомольская 35</t>
  </si>
  <si>
    <t xml:space="preserve">Пр. Октября 46 </t>
  </si>
  <si>
    <t>Пр. Октября 52</t>
  </si>
  <si>
    <t>Пр. Октября 44</t>
  </si>
  <si>
    <t>Пр. Октября 42</t>
  </si>
  <si>
    <t>Пр. Октября 48</t>
  </si>
  <si>
    <t xml:space="preserve">Пр. Октября 40 </t>
  </si>
  <si>
    <t>Пр. Октября 54</t>
  </si>
  <si>
    <t>Комсомольская 27</t>
  </si>
  <si>
    <t>Комсомольская 27/1</t>
  </si>
  <si>
    <t>Комсомольская 37</t>
  </si>
  <si>
    <t>Ремонт розлива ГВС</t>
  </si>
  <si>
    <t>Комсомольская 28</t>
  </si>
  <si>
    <t>Комсомольская 26</t>
  </si>
  <si>
    <t>Комсомольская 96/1</t>
  </si>
  <si>
    <t>Эл.монтажные работы</t>
  </si>
  <si>
    <t>Комсомольская 96/2</t>
  </si>
  <si>
    <t>ООО ЖЭУ - 16</t>
  </si>
  <si>
    <t>Айская 56</t>
  </si>
  <si>
    <t>Айская 64/2</t>
  </si>
  <si>
    <t>Кирова 101/2</t>
  </si>
  <si>
    <t>Кирова 101/3</t>
  </si>
  <si>
    <t>Революционная 92</t>
  </si>
  <si>
    <t>Достоевского 137 (1,3)</t>
  </si>
  <si>
    <t>Достоевского 137 (5,6)</t>
  </si>
  <si>
    <t>Кирова 99/2</t>
  </si>
  <si>
    <t>ООО ЖЭУ - 17</t>
  </si>
  <si>
    <t>Ленина 97/2</t>
  </si>
  <si>
    <t>Ленина 95</t>
  </si>
  <si>
    <t>Цюрупы 156/1 1эт.</t>
  </si>
  <si>
    <t xml:space="preserve">Цюрупы 156/1    </t>
  </si>
  <si>
    <t>Миасская 42</t>
  </si>
  <si>
    <t>Б.Ибрагимова 49</t>
  </si>
  <si>
    <t>Б.Ибрагимова 51</t>
  </si>
  <si>
    <t>Подвойского 21</t>
  </si>
  <si>
    <t>Ленина 130</t>
  </si>
  <si>
    <t>Ремонт входной группы</t>
  </si>
  <si>
    <t>Цюрупы 156/2</t>
  </si>
  <si>
    <t>Б.Ибрагимова 37</t>
  </si>
  <si>
    <t>Подвойского 17</t>
  </si>
  <si>
    <t>Ремонт ш/кровли</t>
  </si>
  <si>
    <t xml:space="preserve">К.Маркса 65   </t>
  </si>
  <si>
    <t>К.Маркса 65/1</t>
  </si>
  <si>
    <t>Замена окон</t>
  </si>
  <si>
    <t>подряд</t>
  </si>
  <si>
    <t>Ленина 162</t>
  </si>
  <si>
    <t>Укладка плитки</t>
  </si>
  <si>
    <t>Цюрупы 130</t>
  </si>
  <si>
    <t>ООО ЖЭУ - 19</t>
  </si>
  <si>
    <t>50 лет Октября, 2</t>
  </si>
  <si>
    <t>ремонт л/клеток</t>
  </si>
  <si>
    <t>50 лет Октября, 20</t>
  </si>
  <si>
    <t>Революционная 49</t>
  </si>
  <si>
    <t>Мингажева 121а</t>
  </si>
  <si>
    <t>Революционная, 57</t>
  </si>
  <si>
    <t>Пархоменко, 104/1</t>
  </si>
  <si>
    <t>Революционная, 109</t>
  </si>
  <si>
    <t>50 лет Октября 6/8</t>
  </si>
  <si>
    <t>Ленина, 65</t>
  </si>
  <si>
    <t>50 лет Октября, 14</t>
  </si>
  <si>
    <t>пер Пархоменко, 9</t>
  </si>
  <si>
    <t>Ленина, 102</t>
  </si>
  <si>
    <t>И.Якутова, 5</t>
  </si>
  <si>
    <t>Революционная, 107</t>
  </si>
  <si>
    <t>Пархоменко,101</t>
  </si>
  <si>
    <t>Революционная, 66</t>
  </si>
  <si>
    <t>Ленина, 122</t>
  </si>
  <si>
    <t>Пер. Пархоменко, 14</t>
  </si>
  <si>
    <t>Краснодонская, 26</t>
  </si>
  <si>
    <t>Пархоменко, 99</t>
  </si>
  <si>
    <t>Достоевского, 105</t>
  </si>
  <si>
    <t>Достоевского, 99</t>
  </si>
  <si>
    <t>Ремонт мет/кровли</t>
  </si>
  <si>
    <t>Революционная, 60</t>
  </si>
  <si>
    <t>пер.  Пархоменко, 10</t>
  </si>
  <si>
    <t>Ленина, 65а</t>
  </si>
  <si>
    <t>Ленина, 63</t>
  </si>
  <si>
    <t>Революционная,129</t>
  </si>
  <si>
    <t>Мингажева 121/3</t>
  </si>
  <si>
    <t>Мингажева,121/2</t>
  </si>
  <si>
    <t>ремонт розлива ХВС</t>
  </si>
  <si>
    <t>Пер. Пархоменко,6</t>
  </si>
  <si>
    <t>Цюрупы 110/1</t>
  </si>
  <si>
    <t>Пархоменко,106</t>
  </si>
  <si>
    <t>Мингажева, 121а</t>
  </si>
  <si>
    <t>шт</t>
  </si>
  <si>
    <t>Пархоменко, 121а</t>
  </si>
  <si>
    <t>ООО ЖЭУ - 93</t>
  </si>
  <si>
    <t>бр.Кадомцевых, 5</t>
  </si>
  <si>
    <t>Пр.Октября 49</t>
  </si>
  <si>
    <t>Р.Зорге, 36</t>
  </si>
  <si>
    <t>Р.Зорге, 26/1</t>
  </si>
  <si>
    <t>ООО ЖЭУ - 38</t>
  </si>
  <si>
    <t xml:space="preserve">Ст. Халтурина 36/1 </t>
  </si>
  <si>
    <t xml:space="preserve">Пр.Октября 11/1 </t>
  </si>
  <si>
    <t xml:space="preserve">Ст. Халтурина 47 </t>
  </si>
  <si>
    <t xml:space="preserve">Бабушкина 17А </t>
  </si>
  <si>
    <t>Пр. Октября 21</t>
  </si>
  <si>
    <t>Р. Зорге 14</t>
  </si>
  <si>
    <t>Ст. Халтурина 40</t>
  </si>
  <si>
    <t>Ст. Халтурина 53/2</t>
  </si>
  <si>
    <t>Дачная 6</t>
  </si>
  <si>
    <t>Р.Зорге, 32/2</t>
  </si>
  <si>
    <t>Ст. Халтурина 49/2</t>
  </si>
  <si>
    <t>ремонт ш/кровли</t>
  </si>
  <si>
    <t>Пр. Октября 23/5</t>
  </si>
  <si>
    <t>ремонт м/кровли</t>
  </si>
  <si>
    <t>Ст. Халтурина 34</t>
  </si>
  <si>
    <t>Р. Зорге 10</t>
  </si>
  <si>
    <t xml:space="preserve">Пр. Октября 7/1  </t>
  </si>
  <si>
    <t>Ст.Халтурина, 51</t>
  </si>
  <si>
    <t>Замена вентилей ЦО</t>
  </si>
  <si>
    <t>Ст.Халтурина, 53/1</t>
  </si>
  <si>
    <t>ООО ЖЭУ - 49</t>
  </si>
  <si>
    <t>С.Агиша 22</t>
  </si>
  <si>
    <t>С.Агиша 18</t>
  </si>
  <si>
    <t>Менделеева 171/3</t>
  </si>
  <si>
    <t>Ст.Злобина 34/1</t>
  </si>
  <si>
    <t>Менделеева 177/2</t>
  </si>
  <si>
    <t xml:space="preserve">Ремонт л/клетки </t>
  </si>
  <si>
    <t>С.Агиша 10/1</t>
  </si>
  <si>
    <t xml:space="preserve">Ремонт м/кровли </t>
  </si>
  <si>
    <t>С.Агиша 22/1</t>
  </si>
  <si>
    <t>Менделеева 173</t>
  </si>
  <si>
    <t>Менделеева 150/2</t>
  </si>
  <si>
    <t>ООО ЖЭУ - 51</t>
  </si>
  <si>
    <t>Айская 91</t>
  </si>
  <si>
    <t>Мингажева 123</t>
  </si>
  <si>
    <t>Революционная 167А</t>
  </si>
  <si>
    <t>Владивостокская 11/1</t>
  </si>
  <si>
    <t>ремонт розлива ХГВС</t>
  </si>
  <si>
    <t>Революционная 167</t>
  </si>
  <si>
    <t>8 Марта 5/1</t>
  </si>
  <si>
    <t xml:space="preserve">Революционная 165 </t>
  </si>
  <si>
    <t>ремонт розлива ГВС</t>
  </si>
  <si>
    <t>Мингажева 156</t>
  </si>
  <si>
    <t>ООО ЖЭУ - 55</t>
  </si>
  <si>
    <t>Комсомольская, 16/1</t>
  </si>
  <si>
    <t>Комсомольская, 18</t>
  </si>
  <si>
    <t>Комсомольская, 21/1</t>
  </si>
  <si>
    <t>Пр.Октября, 8/2</t>
  </si>
  <si>
    <t>Пр.Октября 16/3</t>
  </si>
  <si>
    <t>замена пластиковых окон</t>
  </si>
  <si>
    <t>Пр.Октября, 12/2</t>
  </si>
  <si>
    <t>Пр.Октября, 16</t>
  </si>
  <si>
    <t>Комсомольская, 19</t>
  </si>
  <si>
    <t>Бессонова 25</t>
  </si>
  <si>
    <t>Бессонова 27</t>
  </si>
  <si>
    <t>ООО ЖЭУ - 60</t>
  </si>
  <si>
    <t>Обская, 16/1</t>
  </si>
  <si>
    <t>М.Губайдуллина, 25</t>
  </si>
  <si>
    <t>Бакалинская, 70/2</t>
  </si>
  <si>
    <t>Ст. Злобина, 22/1Б</t>
  </si>
  <si>
    <t>М.Губайдуллина, 25/1</t>
  </si>
  <si>
    <t>Бакалинская, 68/4</t>
  </si>
  <si>
    <t>Бакалинская, 66/5</t>
  </si>
  <si>
    <t>Бакалинская, 70/1</t>
  </si>
  <si>
    <t>Акназарова, 26</t>
  </si>
  <si>
    <t>Баргузинская, 6</t>
  </si>
  <si>
    <t>М.Губайдуллина, 21/3</t>
  </si>
  <si>
    <t>Всего:</t>
  </si>
  <si>
    <t>Директор ОАО "УЖХ Советского района ГО г. Уфа РБ"                                                                                 А.Ф. Гареев</t>
  </si>
  <si>
    <t>Начальник ОТЭЖФ ОАО "УЖХ Советского района ГО г. Уфа РБ"                                                                Т.М. Нагаев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</si>
</sst>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0.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sz val="10"/>
      <name val="Arial Cyr"/>
      <family val="2"/>
      <charset val="204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27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/>
    </xf>
    <xf numFmtId="0" fontId="3" fillId="4" borderId="5" xfId="0" applyFont="1" applyFill="1" applyBorder="1"/>
    <xf numFmtId="2" fontId="3" fillId="4" borderId="5" xfId="0" applyNumberFormat="1" applyFont="1" applyFill="1" applyBorder="1"/>
    <xf numFmtId="165" fontId="3" fillId="4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/>
    <xf numFmtId="164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right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vertical="center"/>
    </xf>
    <xf numFmtId="1" fontId="3" fillId="5" borderId="10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right" vertical="center"/>
    </xf>
    <xf numFmtId="164" fontId="3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1" fontId="3" fillId="6" borderId="5" xfId="0" applyNumberFormat="1" applyFont="1" applyFill="1" applyBorder="1" applyAlignment="1">
      <alignment horizontal="center" vertical="center"/>
    </xf>
    <xf numFmtId="2" fontId="3" fillId="6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right" vertical="center"/>
    </xf>
    <xf numFmtId="164" fontId="3" fillId="5" borderId="15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right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right" vertical="center"/>
    </xf>
    <xf numFmtId="164" fontId="3" fillId="5" borderId="22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/>
    </xf>
    <xf numFmtId="0" fontId="0" fillId="6" borderId="5" xfId="0" applyFill="1" applyBorder="1" applyAlignment="1">
      <alignment vertical="center"/>
    </xf>
    <xf numFmtId="0" fontId="0" fillId="6" borderId="5" xfId="0" applyFill="1" applyBorder="1" applyAlignment="1">
      <alignment horizontal="right" vertical="center"/>
    </xf>
    <xf numFmtId="164" fontId="0" fillId="6" borderId="5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9" fillId="2" borderId="3" xfId="2" applyFont="1" applyFill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164" fontId="9" fillId="2" borderId="3" xfId="2" applyNumberFormat="1" applyFont="1" applyFill="1" applyBorder="1" applyAlignment="1">
      <alignment horizontal="center" vertical="center"/>
    </xf>
    <xf numFmtId="164" fontId="9" fillId="2" borderId="5" xfId="2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2" borderId="3" xfId="2" applyFont="1" applyFill="1" applyBorder="1" applyAlignment="1">
      <alignment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64" fontId="8" fillId="2" borderId="3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164" fontId="8" fillId="2" borderId="4" xfId="2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1" fontId="8" fillId="2" borderId="5" xfId="2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2" borderId="1" xfId="2" applyFont="1" applyFill="1" applyBorder="1" applyAlignment="1">
      <alignment vertical="center"/>
    </xf>
    <xf numFmtId="164" fontId="8" fillId="2" borderId="1" xfId="2" applyNumberFormat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2" borderId="4" xfId="2" applyFont="1" applyFill="1" applyBorder="1" applyAlignment="1">
      <alignment vertical="center"/>
    </xf>
    <xf numFmtId="164" fontId="8" fillId="2" borderId="4" xfId="2" applyNumberFormat="1" applyFont="1" applyFill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8" fillId="0" borderId="0" xfId="2" applyNumberFormat="1" applyFont="1"/>
    <xf numFmtId="164" fontId="8" fillId="0" borderId="5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vertical="center"/>
    </xf>
    <xf numFmtId="164" fontId="8" fillId="0" borderId="5" xfId="2" applyNumberFormat="1" applyFont="1" applyBorder="1"/>
    <xf numFmtId="0" fontId="8" fillId="0" borderId="5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/>
    </xf>
    <xf numFmtId="0" fontId="9" fillId="0" borderId="5" xfId="2" applyFont="1" applyFill="1" applyBorder="1" applyAlignment="1">
      <alignment horizontal="center" vertical="center"/>
    </xf>
    <xf numFmtId="164" fontId="9" fillId="0" borderId="5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164" fontId="8" fillId="0" borderId="1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164" fontId="8" fillId="0" borderId="4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164" fontId="8" fillId="0" borderId="1" xfId="2" applyNumberFormat="1" applyFont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vertical="center"/>
    </xf>
    <xf numFmtId="164" fontId="8" fillId="0" borderId="25" xfId="2" applyNumberFormat="1" applyFont="1" applyBorder="1" applyAlignment="1">
      <alignment horizontal="center" vertical="center"/>
    </xf>
    <xf numFmtId="0" fontId="9" fillId="0" borderId="4" xfId="2" applyFont="1" applyFill="1" applyBorder="1" applyAlignment="1">
      <alignment vertical="center"/>
    </xf>
    <xf numFmtId="164" fontId="8" fillId="0" borderId="4" xfId="2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shrinkToFit="1"/>
    </xf>
    <xf numFmtId="0" fontId="9" fillId="0" borderId="1" xfId="2" applyFont="1" applyFill="1" applyBorder="1" applyAlignment="1">
      <alignment vertical="center" wrapText="1"/>
    </xf>
    <xf numFmtId="0" fontId="8" fillId="0" borderId="25" xfId="2" applyFont="1" applyFill="1" applyBorder="1" applyAlignment="1">
      <alignment horizontal="center" vertical="center" shrinkToFit="1"/>
    </xf>
    <xf numFmtId="0" fontId="9" fillId="0" borderId="25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vertical="center" wrapText="1"/>
    </xf>
    <xf numFmtId="0" fontId="8" fillId="0" borderId="4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vertical="center" wrapText="1"/>
    </xf>
    <xf numFmtId="0" fontId="8" fillId="0" borderId="5" xfId="2" applyFont="1" applyBorder="1" applyAlignment="1">
      <alignment vertical="center"/>
    </xf>
    <xf numFmtId="0" fontId="7" fillId="2" borderId="5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/>
    <xf numFmtId="0" fontId="3" fillId="2" borderId="5" xfId="1" applyNumberFormat="1" applyFont="1" applyFill="1" applyBorder="1" applyAlignment="1">
      <alignment vertical="center"/>
    </xf>
    <xf numFmtId="166" fontId="3" fillId="2" borderId="5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3" fillId="2" borderId="5" xfId="1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6" fontId="5" fillId="2" borderId="4" xfId="1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/>
    <xf numFmtId="166" fontId="5" fillId="2" borderId="5" xfId="1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167" fontId="0" fillId="0" borderId="5" xfId="0" applyNumberForma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right" vertical="center"/>
    </xf>
    <xf numFmtId="2" fontId="0" fillId="6" borderId="5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5" borderId="20" xfId="0" applyFill="1" applyBorder="1" applyAlignment="1">
      <alignment horizontal="center" vertical="center"/>
    </xf>
    <xf numFmtId="0" fontId="0" fillId="5" borderId="20" xfId="0" applyFont="1" applyFill="1" applyBorder="1" applyAlignment="1">
      <alignment horizontal="left" vertical="center"/>
    </xf>
    <xf numFmtId="0" fontId="0" fillId="5" borderId="20" xfId="0" applyFill="1" applyBorder="1" applyAlignment="1">
      <alignment vertical="center"/>
    </xf>
    <xf numFmtId="0" fontId="0" fillId="5" borderId="20" xfId="0" applyFill="1" applyBorder="1" applyAlignment="1">
      <alignment horizontal="right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 horizontal="right" vertical="center"/>
    </xf>
    <xf numFmtId="165" fontId="0" fillId="5" borderId="10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13" xfId="0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horizontal="right" vertical="center"/>
    </xf>
    <xf numFmtId="164" fontId="0" fillId="5" borderId="5" xfId="0" applyNumberForma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2" borderId="5" xfId="3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5" xfId="3" applyFont="1" applyFill="1" applyBorder="1"/>
    <xf numFmtId="0" fontId="0" fillId="2" borderId="5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164" fontId="7" fillId="2" borderId="5" xfId="3" applyNumberFormat="1" applyFont="1" applyFill="1" applyBorder="1" applyAlignment="1">
      <alignment horizontal="center"/>
    </xf>
    <xf numFmtId="3" fontId="7" fillId="2" borderId="5" xfId="3" applyNumberFormat="1" applyFont="1" applyFill="1" applyBorder="1" applyAlignment="1">
      <alignment horizontal="center" vertical="center" wrapText="1"/>
    </xf>
    <xf numFmtId="3" fontId="7" fillId="2" borderId="5" xfId="3" applyNumberFormat="1" applyFill="1" applyBorder="1"/>
    <xf numFmtId="3" fontId="7" fillId="2" borderId="5" xfId="3" applyNumberFormat="1" applyFill="1" applyBorder="1" applyAlignment="1">
      <alignment horizontal="center"/>
    </xf>
    <xf numFmtId="3" fontId="12" fillId="2" borderId="5" xfId="3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horizontal="right" vertical="center"/>
    </xf>
    <xf numFmtId="164" fontId="0" fillId="7" borderId="10" xfId="0" applyNumberForma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/>
    </xf>
    <xf numFmtId="1" fontId="0" fillId="7" borderId="10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ont="1" applyFill="1" applyBorder="1" applyAlignment="1">
      <alignment horizontal="left"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right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ont="1" applyFill="1" applyBorder="1" applyAlignment="1">
      <alignment horizontal="left" vertical="center"/>
    </xf>
    <xf numFmtId="0" fontId="0" fillId="7" borderId="5" xfId="0" applyFill="1" applyBorder="1" applyAlignment="1">
      <alignment vertical="center"/>
    </xf>
    <xf numFmtId="0" fontId="0" fillId="7" borderId="5" xfId="0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">
    <cellStyle name="Обычный" xfId="0" builtinId="0"/>
    <cellStyle name="Обычный_2007год" xfId="2"/>
    <cellStyle name="Обычный_Книга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workbookViewId="0">
      <selection activeCell="A202" sqref="A202:XFD203"/>
    </sheetView>
  </sheetViews>
  <sheetFormatPr defaultRowHeight="12.75"/>
  <cols>
    <col min="1" max="1" width="5.140625" style="2" customWidth="1"/>
    <col min="2" max="2" width="24.42578125" style="2" customWidth="1"/>
    <col min="3" max="3" width="27" style="2" customWidth="1"/>
    <col min="4" max="16384" width="9.140625" style="2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3"/>
      <c r="B2" s="4"/>
      <c r="C2" s="5"/>
      <c r="D2" s="5"/>
      <c r="E2" s="6"/>
      <c r="F2" s="7"/>
      <c r="G2" s="7"/>
      <c r="H2" s="5"/>
      <c r="I2" s="5"/>
      <c r="J2" s="5"/>
      <c r="K2" s="5"/>
      <c r="L2" s="5"/>
      <c r="M2" s="5"/>
    </row>
    <row r="3" spans="1:1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/>
      <c r="I3" s="9"/>
      <c r="J3" s="9"/>
      <c r="K3" s="10"/>
      <c r="L3" s="8" t="s">
        <v>8</v>
      </c>
      <c r="M3" s="8" t="s">
        <v>9</v>
      </c>
    </row>
    <row r="4" spans="1:13">
      <c r="A4" s="11"/>
      <c r="B4" s="11"/>
      <c r="C4" s="11"/>
      <c r="D4" s="11"/>
      <c r="E4" s="11"/>
      <c r="F4" s="11"/>
      <c r="G4" s="11"/>
      <c r="H4" s="12" t="s">
        <v>10</v>
      </c>
      <c r="I4" s="12" t="s">
        <v>11</v>
      </c>
      <c r="J4" s="12" t="s">
        <v>12</v>
      </c>
      <c r="K4" s="12" t="s">
        <v>13</v>
      </c>
      <c r="L4" s="11"/>
      <c r="M4" s="11"/>
    </row>
    <row r="5" spans="1:13">
      <c r="A5" s="13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>
      <c r="A6" s="16">
        <v>1</v>
      </c>
      <c r="B6" s="17" t="s">
        <v>15</v>
      </c>
      <c r="C6" s="18" t="s">
        <v>16</v>
      </c>
      <c r="D6" s="19" t="s">
        <v>17</v>
      </c>
      <c r="E6" s="20">
        <v>0.1</v>
      </c>
      <c r="F6" s="21">
        <v>14.016</v>
      </c>
      <c r="G6" s="22">
        <f t="shared" ref="G6:G14" si="0">H6+I6+J6+K6</f>
        <v>128</v>
      </c>
      <c r="H6" s="20"/>
      <c r="I6" s="20">
        <v>128</v>
      </c>
      <c r="J6" s="23"/>
      <c r="K6" s="24"/>
      <c r="L6" s="25">
        <v>321.60000000000002</v>
      </c>
      <c r="M6" s="26" t="s">
        <v>18</v>
      </c>
    </row>
    <row r="7" spans="1:13">
      <c r="A7" s="16">
        <v>2</v>
      </c>
      <c r="B7" s="17" t="s">
        <v>19</v>
      </c>
      <c r="C7" s="18" t="s">
        <v>20</v>
      </c>
      <c r="D7" s="19" t="s">
        <v>21</v>
      </c>
      <c r="E7" s="19">
        <v>130</v>
      </c>
      <c r="F7" s="21">
        <v>16.085999999999999</v>
      </c>
      <c r="G7" s="22">
        <f t="shared" si="0"/>
        <v>63.3</v>
      </c>
      <c r="H7" s="27">
        <v>63.3</v>
      </c>
      <c r="I7" s="21"/>
      <c r="J7" s="28"/>
      <c r="K7" s="27"/>
      <c r="L7" s="29">
        <v>182.9</v>
      </c>
      <c r="M7" s="26" t="s">
        <v>18</v>
      </c>
    </row>
    <row r="8" spans="1:13">
      <c r="A8" s="16">
        <v>3</v>
      </c>
      <c r="B8" s="30" t="s">
        <v>22</v>
      </c>
      <c r="C8" s="18" t="s">
        <v>20</v>
      </c>
      <c r="D8" s="19" t="s">
        <v>21</v>
      </c>
      <c r="E8" s="19">
        <v>20</v>
      </c>
      <c r="F8" s="21">
        <v>14.672000000000001</v>
      </c>
      <c r="G8" s="22">
        <f t="shared" si="0"/>
        <v>26.8</v>
      </c>
      <c r="H8" s="21"/>
      <c r="I8" s="29">
        <v>26.8</v>
      </c>
      <c r="J8" s="31"/>
      <c r="K8" s="27"/>
      <c r="L8" s="29">
        <v>44.3</v>
      </c>
      <c r="M8" s="32" t="s">
        <v>18</v>
      </c>
    </row>
    <row r="9" spans="1:13">
      <c r="A9" s="16">
        <v>4</v>
      </c>
      <c r="B9" s="30" t="s">
        <v>23</v>
      </c>
      <c r="C9" s="18" t="s">
        <v>20</v>
      </c>
      <c r="D9" s="19" t="s">
        <v>21</v>
      </c>
      <c r="E9" s="19">
        <v>30</v>
      </c>
      <c r="F9" s="21">
        <v>5.9660000000000002</v>
      </c>
      <c r="G9" s="22">
        <f t="shared" si="0"/>
        <v>40.1</v>
      </c>
      <c r="H9" s="21"/>
      <c r="I9" s="21"/>
      <c r="J9" s="28">
        <v>40.1</v>
      </c>
      <c r="K9" s="27"/>
      <c r="L9" s="29">
        <v>66.5</v>
      </c>
      <c r="M9" s="33" t="s">
        <v>18</v>
      </c>
    </row>
    <row r="10" spans="1:13">
      <c r="A10" s="16">
        <v>5</v>
      </c>
      <c r="B10" s="17" t="s">
        <v>24</v>
      </c>
      <c r="C10" s="18" t="s">
        <v>25</v>
      </c>
      <c r="D10" s="19" t="s">
        <v>17</v>
      </c>
      <c r="E10" s="19">
        <v>1.159</v>
      </c>
      <c r="F10" s="21">
        <v>5.4880000000000004</v>
      </c>
      <c r="G10" s="22">
        <f t="shared" si="0"/>
        <v>285.89999999999998</v>
      </c>
      <c r="H10" s="29"/>
      <c r="I10" s="27">
        <v>285.89999999999998</v>
      </c>
      <c r="J10" s="34"/>
      <c r="K10" s="21"/>
      <c r="L10" s="29">
        <v>1950.5</v>
      </c>
      <c r="M10" s="35" t="s">
        <v>18</v>
      </c>
    </row>
    <row r="11" spans="1:13">
      <c r="A11" s="16">
        <v>6</v>
      </c>
      <c r="B11" s="17" t="s">
        <v>26</v>
      </c>
      <c r="C11" s="18" t="s">
        <v>25</v>
      </c>
      <c r="D11" s="19" t="s">
        <v>17</v>
      </c>
      <c r="E11" s="19">
        <v>2.5609999999999999</v>
      </c>
      <c r="F11" s="21">
        <v>10.644</v>
      </c>
      <c r="G11" s="22">
        <f t="shared" si="0"/>
        <v>647.70000000000005</v>
      </c>
      <c r="H11" s="27">
        <v>195.1</v>
      </c>
      <c r="I11" s="29"/>
      <c r="J11" s="34">
        <v>452.6</v>
      </c>
      <c r="K11" s="27"/>
      <c r="L11" s="29">
        <v>2786.3</v>
      </c>
      <c r="M11" s="26" t="s">
        <v>18</v>
      </c>
    </row>
    <row r="12" spans="1:13">
      <c r="A12" s="16">
        <v>7</v>
      </c>
      <c r="B12" s="17" t="s">
        <v>27</v>
      </c>
      <c r="C12" s="18" t="s">
        <v>25</v>
      </c>
      <c r="D12" s="19" t="s">
        <v>17</v>
      </c>
      <c r="E12" s="19">
        <v>0.97</v>
      </c>
      <c r="F12" s="21">
        <v>7.9240000000000004</v>
      </c>
      <c r="G12" s="22">
        <f t="shared" si="0"/>
        <v>203.1</v>
      </c>
      <c r="H12" s="21"/>
      <c r="I12" s="27"/>
      <c r="J12" s="36"/>
      <c r="K12" s="29">
        <v>203.1</v>
      </c>
      <c r="L12" s="29">
        <v>645.6</v>
      </c>
      <c r="M12" s="26" t="s">
        <v>18</v>
      </c>
    </row>
    <row r="13" spans="1:13">
      <c r="A13" s="16">
        <v>8</v>
      </c>
      <c r="B13" s="17" t="s">
        <v>28</v>
      </c>
      <c r="C13" s="18" t="s">
        <v>25</v>
      </c>
      <c r="D13" s="19" t="s">
        <v>17</v>
      </c>
      <c r="E13" s="19">
        <v>0.14099999999999999</v>
      </c>
      <c r="F13" s="21">
        <v>1.7030000000000001</v>
      </c>
      <c r="G13" s="22">
        <f t="shared" si="0"/>
        <v>59</v>
      </c>
      <c r="H13" s="27">
        <v>59</v>
      </c>
      <c r="I13" s="37"/>
      <c r="J13" s="34"/>
      <c r="K13" s="27"/>
      <c r="L13" s="29">
        <v>378</v>
      </c>
      <c r="M13" s="26" t="s">
        <v>18</v>
      </c>
    </row>
    <row r="14" spans="1:13">
      <c r="A14" s="16"/>
      <c r="B14" s="17" t="s">
        <v>29</v>
      </c>
      <c r="C14" s="18" t="s">
        <v>30</v>
      </c>
      <c r="D14" s="19" t="s">
        <v>31</v>
      </c>
      <c r="E14" s="19">
        <v>1</v>
      </c>
      <c r="F14" s="21"/>
      <c r="G14" s="22">
        <f t="shared" si="0"/>
        <v>64.2</v>
      </c>
      <c r="H14" s="27"/>
      <c r="I14" s="27"/>
      <c r="J14" s="34">
        <v>64.2</v>
      </c>
      <c r="K14" s="37"/>
      <c r="L14" s="29">
        <v>130.9</v>
      </c>
      <c r="M14" s="26" t="s">
        <v>18</v>
      </c>
    </row>
    <row r="15" spans="1:13">
      <c r="A15" s="38"/>
      <c r="B15" s="39" t="s">
        <v>32</v>
      </c>
      <c r="C15" s="40"/>
      <c r="D15" s="40"/>
      <c r="E15" s="41"/>
      <c r="F15" s="42">
        <f t="shared" ref="F15:L15" si="1">SUM(F6:F14)</f>
        <v>76.499000000000009</v>
      </c>
      <c r="G15" s="42">
        <f t="shared" si="1"/>
        <v>1518.1000000000001</v>
      </c>
      <c r="H15" s="42">
        <f t="shared" si="1"/>
        <v>317.39999999999998</v>
      </c>
      <c r="I15" s="42">
        <f t="shared" si="1"/>
        <v>440.7</v>
      </c>
      <c r="J15" s="42">
        <f t="shared" si="1"/>
        <v>556.90000000000009</v>
      </c>
      <c r="K15" s="42">
        <f t="shared" si="1"/>
        <v>203.1</v>
      </c>
      <c r="L15" s="42">
        <f t="shared" si="1"/>
        <v>6506.6</v>
      </c>
      <c r="M15" s="40"/>
    </row>
    <row r="16" spans="1:13">
      <c r="A16" s="38"/>
      <c r="B16" s="43" t="s">
        <v>33</v>
      </c>
      <c r="C16" s="44"/>
      <c r="D16" s="40"/>
      <c r="E16" s="41"/>
      <c r="F16" s="41"/>
      <c r="G16" s="38">
        <f>SUM(H16:K16)</f>
        <v>8</v>
      </c>
      <c r="H16" s="45">
        <v>2</v>
      </c>
      <c r="I16" s="45">
        <v>3</v>
      </c>
      <c r="J16" s="45">
        <v>2</v>
      </c>
      <c r="K16" s="45">
        <v>1</v>
      </c>
      <c r="L16" s="38"/>
      <c r="M16" s="40"/>
    </row>
    <row r="17" spans="1:13">
      <c r="A17" s="38"/>
      <c r="B17" s="39" t="s">
        <v>34</v>
      </c>
      <c r="C17" s="40"/>
      <c r="D17" s="40"/>
      <c r="E17" s="41"/>
      <c r="F17" s="42"/>
      <c r="G17" s="38">
        <f>H17+I17+J17+K17</f>
        <v>76.499000000000009</v>
      </c>
      <c r="H17" s="42">
        <f>F7+F13</f>
        <v>17.788999999999998</v>
      </c>
      <c r="I17" s="42">
        <f>F6+F8+F10</f>
        <v>34.176000000000002</v>
      </c>
      <c r="J17" s="42">
        <f>F9+F11</f>
        <v>16.61</v>
      </c>
      <c r="K17" s="42">
        <f>F12</f>
        <v>7.9240000000000004</v>
      </c>
      <c r="L17" s="38"/>
      <c r="M17" s="40"/>
    </row>
    <row r="18" spans="1:13">
      <c r="A18" s="38"/>
      <c r="B18" s="39" t="s">
        <v>35</v>
      </c>
      <c r="C18" s="40"/>
      <c r="D18" s="40"/>
      <c r="E18" s="41"/>
      <c r="F18" s="41"/>
      <c r="G18" s="38">
        <f>H18+I18+J18+K18</f>
        <v>1323.6999999999998</v>
      </c>
      <c r="H18" s="42">
        <f>H11+H13</f>
        <v>254.1</v>
      </c>
      <c r="I18" s="42">
        <f>I6+I10</f>
        <v>413.9</v>
      </c>
      <c r="J18" s="42">
        <f>J11</f>
        <v>452.6</v>
      </c>
      <c r="K18" s="42">
        <f>K12</f>
        <v>203.1</v>
      </c>
      <c r="L18" s="38"/>
      <c r="M18" s="40"/>
    </row>
    <row r="19" spans="1:13">
      <c r="A19" s="38"/>
      <c r="B19" s="39" t="s">
        <v>36</v>
      </c>
      <c r="C19" s="40"/>
      <c r="D19" s="40"/>
      <c r="E19" s="41"/>
      <c r="F19" s="41"/>
      <c r="G19" s="38">
        <f>H19+I19+J19+K19</f>
        <v>194.4</v>
      </c>
      <c r="H19" s="42">
        <f>H7</f>
        <v>63.3</v>
      </c>
      <c r="I19" s="42">
        <f>I8</f>
        <v>26.8</v>
      </c>
      <c r="J19" s="42">
        <f>J9+J14</f>
        <v>104.30000000000001</v>
      </c>
      <c r="K19" s="46">
        <v>0</v>
      </c>
      <c r="L19" s="38"/>
      <c r="M19" s="40"/>
    </row>
    <row r="20" spans="1:13">
      <c r="A20" s="38"/>
      <c r="B20" s="39" t="s">
        <v>37</v>
      </c>
      <c r="C20" s="40" t="s">
        <v>38</v>
      </c>
      <c r="D20" s="40"/>
      <c r="E20" s="41"/>
      <c r="F20" s="41"/>
      <c r="G20" s="38">
        <f>H20+I20+J20+K20</f>
        <v>0</v>
      </c>
      <c r="H20" s="42">
        <v>0</v>
      </c>
      <c r="I20" s="42">
        <v>0</v>
      </c>
      <c r="J20" s="42">
        <v>0</v>
      </c>
      <c r="K20" s="42">
        <v>0</v>
      </c>
      <c r="L20" s="38"/>
      <c r="M20" s="40"/>
    </row>
    <row r="21" spans="1:13">
      <c r="A21" s="47"/>
      <c r="B21" s="48" t="s">
        <v>39</v>
      </c>
      <c r="C21" s="49"/>
      <c r="D21" s="49"/>
      <c r="E21" s="50"/>
      <c r="F21" s="50"/>
      <c r="G21" s="51">
        <f>SUM(G18:G20)</f>
        <v>1518.1</v>
      </c>
      <c r="H21" s="52">
        <f>SUM(H18:H20)</f>
        <v>317.39999999999998</v>
      </c>
      <c r="I21" s="52">
        <f>SUM(I18:I20)</f>
        <v>440.7</v>
      </c>
      <c r="J21" s="52">
        <f>SUM(J18:J20)</f>
        <v>556.90000000000009</v>
      </c>
      <c r="K21" s="52">
        <f>SUM(K18:K20)</f>
        <v>203.1</v>
      </c>
      <c r="L21" s="47"/>
      <c r="M21" s="49"/>
    </row>
    <row r="22" spans="1:13">
      <c r="A22" s="13" t="s">
        <v>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12.75" customHeight="1">
      <c r="A23" s="53">
        <v>1</v>
      </c>
      <c r="B23" s="54" t="s">
        <v>41</v>
      </c>
      <c r="C23" s="55" t="s">
        <v>25</v>
      </c>
      <c r="D23" s="56" t="s">
        <v>17</v>
      </c>
      <c r="E23" s="53">
        <v>0.503</v>
      </c>
      <c r="F23" s="53">
        <v>6.7089999999999996</v>
      </c>
      <c r="G23" s="57">
        <v>322.5</v>
      </c>
      <c r="H23" s="57"/>
      <c r="I23" s="57"/>
      <c r="J23" s="57">
        <v>322.5</v>
      </c>
      <c r="K23" s="57"/>
      <c r="L23" s="58">
        <v>2212.3000000000002</v>
      </c>
      <c r="M23" s="59" t="s">
        <v>42</v>
      </c>
    </row>
    <row r="24" spans="1:13" ht="12.75" customHeight="1">
      <c r="A24" s="60">
        <v>2</v>
      </c>
      <c r="B24" s="61" t="s">
        <v>43</v>
      </c>
      <c r="C24" s="55" t="s">
        <v>25</v>
      </c>
      <c r="D24" s="59" t="s">
        <v>17</v>
      </c>
      <c r="E24" s="62">
        <v>0.3</v>
      </c>
      <c r="F24" s="60">
        <v>13.516999999999999</v>
      </c>
      <c r="G24" s="63">
        <v>240.47</v>
      </c>
      <c r="H24" s="63">
        <f>G24</f>
        <v>240.47</v>
      </c>
      <c r="I24" s="63"/>
      <c r="J24" s="63"/>
      <c r="K24" s="63"/>
      <c r="L24" s="64">
        <v>1728</v>
      </c>
      <c r="M24" s="59" t="s">
        <v>42</v>
      </c>
    </row>
    <row r="25" spans="1:13" ht="12.75" customHeight="1">
      <c r="A25" s="65"/>
      <c r="B25" s="66" t="s">
        <v>44</v>
      </c>
      <c r="C25" s="67" t="s">
        <v>16</v>
      </c>
      <c r="D25" s="59" t="s">
        <v>17</v>
      </c>
      <c r="E25" s="59">
        <v>0.15</v>
      </c>
      <c r="F25" s="65"/>
      <c r="G25" s="63">
        <v>127.39</v>
      </c>
      <c r="H25" s="63">
        <v>127.39</v>
      </c>
      <c r="I25" s="63"/>
      <c r="J25" s="63"/>
      <c r="K25" s="63"/>
      <c r="L25" s="64">
        <v>126.46</v>
      </c>
      <c r="M25" s="68" t="s">
        <v>42</v>
      </c>
    </row>
    <row r="26" spans="1:13" ht="12.75" customHeight="1">
      <c r="A26" s="69">
        <v>3</v>
      </c>
      <c r="B26" s="61" t="s">
        <v>45</v>
      </c>
      <c r="C26" s="55" t="s">
        <v>25</v>
      </c>
      <c r="D26" s="59" t="s">
        <v>17</v>
      </c>
      <c r="E26" s="69">
        <v>0.30499999999999999</v>
      </c>
      <c r="F26" s="69">
        <v>2.5169999999999999</v>
      </c>
      <c r="G26" s="62">
        <v>214.43</v>
      </c>
      <c r="H26" s="63"/>
      <c r="I26" s="63"/>
      <c r="J26" s="62"/>
      <c r="K26" s="63">
        <v>214.43</v>
      </c>
      <c r="L26" s="64">
        <v>1456</v>
      </c>
      <c r="M26" s="59" t="s">
        <v>42</v>
      </c>
    </row>
    <row r="27" spans="1:13" ht="12.75" customHeight="1">
      <c r="A27" s="69">
        <v>4</v>
      </c>
      <c r="B27" s="61" t="s">
        <v>46</v>
      </c>
      <c r="C27" s="55" t="s">
        <v>25</v>
      </c>
      <c r="D27" s="59" t="s">
        <v>17</v>
      </c>
      <c r="E27" s="59">
        <v>0.26300000000000001</v>
      </c>
      <c r="F27" s="69">
        <v>4.1029999999999998</v>
      </c>
      <c r="G27" s="62">
        <v>235.43</v>
      </c>
      <c r="H27" s="62"/>
      <c r="I27" s="63">
        <v>235.43</v>
      </c>
      <c r="J27" s="63"/>
      <c r="K27" s="62"/>
      <c r="L27" s="64">
        <v>1591</v>
      </c>
      <c r="M27" s="59" t="s">
        <v>42</v>
      </c>
    </row>
    <row r="28" spans="1:13" ht="12.75" customHeight="1">
      <c r="A28" s="69">
        <v>5</v>
      </c>
      <c r="B28" s="61" t="s">
        <v>47</v>
      </c>
      <c r="C28" s="55" t="s">
        <v>25</v>
      </c>
      <c r="D28" s="59" t="s">
        <v>17</v>
      </c>
      <c r="E28" s="59">
        <v>0.439</v>
      </c>
      <c r="F28" s="69">
        <v>4.1550000000000002</v>
      </c>
      <c r="G28" s="62">
        <v>116.97</v>
      </c>
      <c r="H28" s="62"/>
      <c r="I28" s="63"/>
      <c r="J28" s="63"/>
      <c r="K28" s="62">
        <v>116.97</v>
      </c>
      <c r="L28" s="64">
        <v>811.96</v>
      </c>
      <c r="M28" s="59" t="s">
        <v>42</v>
      </c>
    </row>
    <row r="29" spans="1:13" ht="12.75" customHeight="1">
      <c r="A29" s="69">
        <v>6</v>
      </c>
      <c r="B29" s="61" t="s">
        <v>48</v>
      </c>
      <c r="C29" s="55" t="s">
        <v>25</v>
      </c>
      <c r="D29" s="59" t="s">
        <v>17</v>
      </c>
      <c r="E29" s="59">
        <v>0.26100000000000001</v>
      </c>
      <c r="F29" s="69">
        <v>2.5840000000000001</v>
      </c>
      <c r="G29" s="62">
        <v>193.8</v>
      </c>
      <c r="H29" s="62">
        <f>G29</f>
        <v>193.8</v>
      </c>
      <c r="I29" s="63"/>
      <c r="J29" s="63"/>
      <c r="K29" s="62"/>
      <c r="L29" s="64">
        <v>652</v>
      </c>
      <c r="M29" s="59" t="s">
        <v>42</v>
      </c>
    </row>
    <row r="30" spans="1:13" ht="12.75" customHeight="1">
      <c r="A30" s="69">
        <v>7</v>
      </c>
      <c r="B30" s="61" t="s">
        <v>49</v>
      </c>
      <c r="C30" s="55" t="s">
        <v>25</v>
      </c>
      <c r="D30" s="59" t="s">
        <v>17</v>
      </c>
      <c r="E30" s="59">
        <v>0.25700000000000001</v>
      </c>
      <c r="F30" s="69">
        <v>2.8119999999999998</v>
      </c>
      <c r="G30" s="62">
        <v>211.72</v>
      </c>
      <c r="H30" s="63"/>
      <c r="I30" s="63">
        <f>G30</f>
        <v>211.72</v>
      </c>
      <c r="J30" s="63"/>
      <c r="K30" s="62"/>
      <c r="L30" s="64">
        <v>1489</v>
      </c>
      <c r="M30" s="59" t="s">
        <v>42</v>
      </c>
    </row>
    <row r="31" spans="1:13" ht="12.75" customHeight="1">
      <c r="A31" s="69">
        <v>8</v>
      </c>
      <c r="B31" s="61" t="s">
        <v>50</v>
      </c>
      <c r="C31" s="55" t="s">
        <v>25</v>
      </c>
      <c r="D31" s="59" t="s">
        <v>17</v>
      </c>
      <c r="E31" s="59">
        <v>0.52500000000000002</v>
      </c>
      <c r="F31" s="69">
        <v>1.421</v>
      </c>
      <c r="G31" s="62">
        <v>61.874000000000002</v>
      </c>
      <c r="H31" s="63"/>
      <c r="I31" s="63"/>
      <c r="J31" s="63"/>
      <c r="K31" s="62">
        <v>61.874000000000002</v>
      </c>
      <c r="L31" s="64">
        <v>432.21</v>
      </c>
      <c r="M31" s="59" t="s">
        <v>42</v>
      </c>
    </row>
    <row r="32" spans="1:13" ht="12.75" customHeight="1">
      <c r="A32" s="69">
        <v>9</v>
      </c>
      <c r="B32" s="61" t="s">
        <v>51</v>
      </c>
      <c r="C32" s="55" t="s">
        <v>25</v>
      </c>
      <c r="D32" s="59" t="s">
        <v>17</v>
      </c>
      <c r="E32" s="59">
        <v>0.25900000000000001</v>
      </c>
      <c r="F32" s="69">
        <v>1.534</v>
      </c>
      <c r="G32" s="62">
        <v>100.91500000000001</v>
      </c>
      <c r="H32" s="62"/>
      <c r="I32" s="63"/>
      <c r="J32" s="63">
        <f>G32</f>
        <v>100.91500000000001</v>
      </c>
      <c r="K32" s="62"/>
      <c r="L32" s="64">
        <v>706</v>
      </c>
      <c r="M32" s="59" t="s">
        <v>42</v>
      </c>
    </row>
    <row r="33" spans="1:13" ht="12.75" customHeight="1">
      <c r="A33" s="69">
        <v>10</v>
      </c>
      <c r="B33" s="66" t="s">
        <v>52</v>
      </c>
      <c r="C33" s="67" t="s">
        <v>16</v>
      </c>
      <c r="D33" s="59" t="s">
        <v>17</v>
      </c>
      <c r="E33" s="59">
        <v>0.15</v>
      </c>
      <c r="F33" s="59">
        <v>9.359</v>
      </c>
      <c r="G33" s="63">
        <v>146.09700000000001</v>
      </c>
      <c r="H33" s="63"/>
      <c r="I33" s="63"/>
      <c r="J33" s="62">
        <v>146.09700000000001</v>
      </c>
      <c r="K33" s="63"/>
      <c r="L33" s="64">
        <v>134.9</v>
      </c>
      <c r="M33" s="59" t="s">
        <v>42</v>
      </c>
    </row>
    <row r="34" spans="1:13" ht="12.75" customHeight="1">
      <c r="A34" s="69">
        <v>11</v>
      </c>
      <c r="B34" s="66" t="s">
        <v>53</v>
      </c>
      <c r="C34" s="67" t="s">
        <v>16</v>
      </c>
      <c r="D34" s="59" t="s">
        <v>17</v>
      </c>
      <c r="E34" s="59">
        <v>0.2</v>
      </c>
      <c r="F34" s="63">
        <v>5.1749999999999998</v>
      </c>
      <c r="G34" s="63">
        <v>116.15900000000001</v>
      </c>
      <c r="H34" s="63"/>
      <c r="I34" s="63">
        <v>116.15900000000001</v>
      </c>
      <c r="J34" s="63"/>
      <c r="K34" s="63"/>
      <c r="L34" s="64">
        <v>170.35</v>
      </c>
      <c r="M34" s="68" t="s">
        <v>42</v>
      </c>
    </row>
    <row r="35" spans="1:13" ht="12.75" customHeight="1">
      <c r="A35" s="60">
        <v>12</v>
      </c>
      <c r="B35" s="70" t="s">
        <v>54</v>
      </c>
      <c r="C35" s="67" t="s">
        <v>16</v>
      </c>
      <c r="D35" s="59" t="s">
        <v>17</v>
      </c>
      <c r="E35" s="59">
        <v>0.15</v>
      </c>
      <c r="F35" s="71">
        <v>12.225</v>
      </c>
      <c r="G35" s="63">
        <v>127.39</v>
      </c>
      <c r="H35" s="63"/>
      <c r="I35" s="63"/>
      <c r="J35" s="63">
        <v>127.39</v>
      </c>
      <c r="K35" s="63"/>
      <c r="L35" s="64">
        <v>126.46</v>
      </c>
      <c r="M35" s="68" t="s">
        <v>42</v>
      </c>
    </row>
    <row r="36" spans="1:13" ht="12.75" customHeight="1">
      <c r="A36" s="65"/>
      <c r="B36" s="72"/>
      <c r="C36" s="67" t="s">
        <v>55</v>
      </c>
      <c r="D36" s="59" t="s">
        <v>21</v>
      </c>
      <c r="E36" s="59">
        <v>440</v>
      </c>
      <c r="F36" s="73"/>
      <c r="G36" s="63">
        <v>379.66</v>
      </c>
      <c r="H36" s="63"/>
      <c r="I36" s="63"/>
      <c r="J36" s="62"/>
      <c r="K36" s="63">
        <v>379.66</v>
      </c>
      <c r="L36" s="64">
        <v>1085.3599999999999</v>
      </c>
      <c r="M36" s="68" t="s">
        <v>42</v>
      </c>
    </row>
    <row r="37" spans="1:13" ht="12.75" customHeight="1">
      <c r="A37" s="69">
        <v>13</v>
      </c>
      <c r="B37" s="66" t="s">
        <v>56</v>
      </c>
      <c r="C37" s="67" t="s">
        <v>55</v>
      </c>
      <c r="D37" s="59" t="s">
        <v>21</v>
      </c>
      <c r="E37" s="59">
        <v>132</v>
      </c>
      <c r="F37" s="59">
        <v>8.8719999999999999</v>
      </c>
      <c r="G37" s="63">
        <v>202.10599999999999</v>
      </c>
      <c r="H37" s="62"/>
      <c r="I37" s="62">
        <v>202.10599999999999</v>
      </c>
      <c r="J37" s="62"/>
      <c r="K37" s="63"/>
      <c r="L37" s="64">
        <v>600.77</v>
      </c>
      <c r="M37" s="68" t="s">
        <v>42</v>
      </c>
    </row>
    <row r="38" spans="1:13" ht="12.75" customHeight="1">
      <c r="A38" s="69">
        <v>14</v>
      </c>
      <c r="B38" s="66" t="s">
        <v>57</v>
      </c>
      <c r="C38" s="67" t="s">
        <v>55</v>
      </c>
      <c r="D38" s="59" t="s">
        <v>21</v>
      </c>
      <c r="E38" s="59">
        <v>193.5</v>
      </c>
      <c r="F38" s="59">
        <v>3.8250000000000002</v>
      </c>
      <c r="G38" s="63">
        <v>178.23</v>
      </c>
      <c r="H38" s="63">
        <v>178.23</v>
      </c>
      <c r="I38" s="63"/>
      <c r="J38" s="62"/>
      <c r="K38" s="63"/>
      <c r="L38" s="64">
        <v>477</v>
      </c>
      <c r="M38" s="68" t="s">
        <v>42</v>
      </c>
    </row>
    <row r="39" spans="1:13" ht="15">
      <c r="A39" s="69"/>
      <c r="B39" s="74" t="s">
        <v>58</v>
      </c>
      <c r="C39" s="74" t="s">
        <v>59</v>
      </c>
      <c r="D39" s="59" t="s">
        <v>21</v>
      </c>
      <c r="E39" s="75">
        <v>50</v>
      </c>
      <c r="F39" s="64"/>
      <c r="G39" s="63">
        <v>61.47</v>
      </c>
      <c r="H39" s="63">
        <v>61.47</v>
      </c>
      <c r="I39" s="63"/>
      <c r="J39" s="63"/>
      <c r="K39" s="63"/>
      <c r="L39" s="64">
        <v>42.62</v>
      </c>
      <c r="M39" s="68" t="s">
        <v>42</v>
      </c>
    </row>
    <row r="40" spans="1:13" ht="15">
      <c r="A40" s="69"/>
      <c r="B40" s="74" t="s">
        <v>60</v>
      </c>
      <c r="C40" s="74" t="s">
        <v>59</v>
      </c>
      <c r="D40" s="59" t="s">
        <v>21</v>
      </c>
      <c r="E40" s="75">
        <v>100</v>
      </c>
      <c r="F40" s="64"/>
      <c r="G40" s="63">
        <v>83.94</v>
      </c>
      <c r="H40" s="63"/>
      <c r="I40" s="63"/>
      <c r="J40" s="63"/>
      <c r="K40" s="63">
        <v>83.94</v>
      </c>
      <c r="L40" s="64">
        <v>72.44</v>
      </c>
      <c r="M40" s="76" t="s">
        <v>42</v>
      </c>
    </row>
    <row r="41" spans="1:13">
      <c r="A41" s="77"/>
      <c r="B41" s="78" t="s">
        <v>32</v>
      </c>
      <c r="C41" s="79"/>
      <c r="D41" s="79"/>
      <c r="E41" s="80"/>
      <c r="F41" s="81">
        <f t="shared" ref="F41:L41" si="2">SUM(F23:F40)</f>
        <v>78.807999999999993</v>
      </c>
      <c r="G41" s="81">
        <f t="shared" si="2"/>
        <v>3120.5509999999999</v>
      </c>
      <c r="H41" s="81">
        <f t="shared" si="2"/>
        <v>801.36000000000013</v>
      </c>
      <c r="I41" s="81">
        <f t="shared" si="2"/>
        <v>765.41499999999996</v>
      </c>
      <c r="J41" s="81">
        <f t="shared" si="2"/>
        <v>696.90200000000004</v>
      </c>
      <c r="K41" s="81">
        <f t="shared" si="2"/>
        <v>856.87400000000002</v>
      </c>
      <c r="L41" s="81">
        <f t="shared" si="2"/>
        <v>13914.830000000002</v>
      </c>
      <c r="M41" s="79"/>
    </row>
    <row r="42" spans="1:13">
      <c r="A42" s="77"/>
      <c r="B42" s="82" t="s">
        <v>33</v>
      </c>
      <c r="C42" s="79"/>
      <c r="D42" s="79"/>
      <c r="E42" s="80"/>
      <c r="F42" s="80"/>
      <c r="G42" s="77">
        <f>H42+I42+J42+K42</f>
        <v>14</v>
      </c>
      <c r="H42" s="77">
        <v>3</v>
      </c>
      <c r="I42" s="77">
        <v>4</v>
      </c>
      <c r="J42" s="77">
        <v>3</v>
      </c>
      <c r="K42" s="77">
        <v>4</v>
      </c>
      <c r="L42" s="79"/>
      <c r="M42" s="79"/>
    </row>
    <row r="43" spans="1:13">
      <c r="A43" s="77"/>
      <c r="B43" s="82" t="s">
        <v>34</v>
      </c>
      <c r="C43" s="79"/>
      <c r="D43" s="79"/>
      <c r="E43" s="80"/>
      <c r="F43" s="80"/>
      <c r="G43" s="81">
        <f>H43+I43+J43+K43</f>
        <v>78.807999999999993</v>
      </c>
      <c r="H43" s="81">
        <f>F24+F29+F38</f>
        <v>19.925999999999998</v>
      </c>
      <c r="I43" s="81">
        <f>F27+F30+F34+F37</f>
        <v>20.962</v>
      </c>
      <c r="J43" s="81">
        <f>F23+F32+F33</f>
        <v>17.602</v>
      </c>
      <c r="K43" s="81">
        <f>F26+F28+F31+F35</f>
        <v>20.317999999999998</v>
      </c>
      <c r="L43" s="79"/>
      <c r="M43" s="79"/>
    </row>
    <row r="44" spans="1:13">
      <c r="A44" s="77"/>
      <c r="B44" s="82" t="s">
        <v>35</v>
      </c>
      <c r="C44" s="79"/>
      <c r="D44" s="79"/>
      <c r="E44" s="80"/>
      <c r="F44" s="80"/>
      <c r="G44" s="81">
        <f>H44+I44+J44+K44</f>
        <v>2215.145</v>
      </c>
      <c r="H44" s="81">
        <f>H24+H25+H29</f>
        <v>561.66000000000008</v>
      </c>
      <c r="I44" s="81">
        <f>I27+I30+I34</f>
        <v>563.30899999999997</v>
      </c>
      <c r="J44" s="81">
        <f>J23+J32+J33+J35</f>
        <v>696.90200000000004</v>
      </c>
      <c r="K44" s="81">
        <f>K26+K28+K31</f>
        <v>393.274</v>
      </c>
      <c r="L44" s="79"/>
      <c r="M44" s="79"/>
    </row>
    <row r="45" spans="1:13">
      <c r="A45" s="77"/>
      <c r="B45" s="82" t="s">
        <v>36</v>
      </c>
      <c r="C45" s="79"/>
      <c r="D45" s="79"/>
      <c r="E45" s="80"/>
      <c r="F45" s="80"/>
      <c r="G45" s="81">
        <f>H45+I45+J45+K45</f>
        <v>905.40599999999995</v>
      </c>
      <c r="H45" s="81">
        <f>H38+H39</f>
        <v>239.7</v>
      </c>
      <c r="I45" s="81">
        <f>I37</f>
        <v>202.10599999999999</v>
      </c>
      <c r="J45" s="81">
        <v>0</v>
      </c>
      <c r="K45" s="81">
        <f>K36+K40</f>
        <v>463.6</v>
      </c>
      <c r="L45" s="79"/>
      <c r="M45" s="79"/>
    </row>
    <row r="46" spans="1:13">
      <c r="A46" s="77"/>
      <c r="B46" s="82" t="s">
        <v>37</v>
      </c>
      <c r="C46" s="79"/>
      <c r="D46" s="79"/>
      <c r="E46" s="80"/>
      <c r="F46" s="80"/>
      <c r="G46" s="81">
        <f>H46+I46+J46+K46</f>
        <v>0</v>
      </c>
      <c r="H46" s="83">
        <v>0</v>
      </c>
      <c r="I46" s="81">
        <v>0</v>
      </c>
      <c r="J46" s="84">
        <v>0</v>
      </c>
      <c r="K46" s="83">
        <v>0</v>
      </c>
      <c r="L46" s="79"/>
      <c r="M46" s="79"/>
    </row>
    <row r="47" spans="1:13">
      <c r="A47" s="77"/>
      <c r="B47" s="82" t="s">
        <v>39</v>
      </c>
      <c r="C47" s="79"/>
      <c r="D47" s="79"/>
      <c r="E47" s="80"/>
      <c r="F47" s="80"/>
      <c r="G47" s="81">
        <f>SUM(G44:G46)</f>
        <v>3120.5509999999999</v>
      </c>
      <c r="H47" s="81">
        <f>SUM(H44:H46)</f>
        <v>801.36000000000013</v>
      </c>
      <c r="I47" s="81">
        <f>SUM(I44:I46)</f>
        <v>765.41499999999996</v>
      </c>
      <c r="J47" s="81">
        <f>SUM(J44:J46)</f>
        <v>696.90200000000004</v>
      </c>
      <c r="K47" s="81">
        <f>SUM(K44:K46)</f>
        <v>856.87400000000002</v>
      </c>
      <c r="L47" s="79"/>
      <c r="M47" s="79"/>
    </row>
    <row r="48" spans="1:13">
      <c r="A48" s="13" t="s">
        <v>61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 ht="15">
      <c r="A49" s="85">
        <v>1</v>
      </c>
      <c r="B49" s="86" t="s">
        <v>62</v>
      </c>
      <c r="C49" s="86" t="s">
        <v>25</v>
      </c>
      <c r="D49" s="87" t="s">
        <v>17</v>
      </c>
      <c r="E49" s="87">
        <v>0.41</v>
      </c>
      <c r="F49" s="88">
        <v>4.5439999999999996</v>
      </c>
      <c r="G49" s="89">
        <f>H49+I49+J49+K49</f>
        <v>722</v>
      </c>
      <c r="H49" s="90"/>
      <c r="I49" s="89">
        <v>722</v>
      </c>
      <c r="J49" s="91"/>
      <c r="K49" s="89"/>
      <c r="L49" s="89">
        <v>2326</v>
      </c>
      <c r="M49" s="92" t="s">
        <v>42</v>
      </c>
    </row>
    <row r="50" spans="1:13" ht="15">
      <c r="A50" s="85">
        <v>2</v>
      </c>
      <c r="B50" s="93" t="s">
        <v>63</v>
      </c>
      <c r="C50" s="86" t="s">
        <v>25</v>
      </c>
      <c r="D50" s="87" t="s">
        <v>17</v>
      </c>
      <c r="E50" s="92">
        <v>0.30599999999999999</v>
      </c>
      <c r="F50" s="88">
        <v>4.8840000000000003</v>
      </c>
      <c r="G50" s="89">
        <f t="shared" ref="G50:G56" si="3">H50+I50+J50+K50</f>
        <v>510</v>
      </c>
      <c r="H50" s="90"/>
      <c r="I50" s="89"/>
      <c r="J50" s="91"/>
      <c r="K50" s="94">
        <v>510</v>
      </c>
      <c r="L50" s="89">
        <v>2687</v>
      </c>
      <c r="M50" s="92" t="s">
        <v>42</v>
      </c>
    </row>
    <row r="51" spans="1:13" ht="15">
      <c r="A51" s="95">
        <v>3</v>
      </c>
      <c r="B51" s="93" t="s">
        <v>64</v>
      </c>
      <c r="C51" s="96" t="s">
        <v>25</v>
      </c>
      <c r="D51" s="87" t="s">
        <v>17</v>
      </c>
      <c r="E51" s="92">
        <v>0.223</v>
      </c>
      <c r="F51" s="88">
        <v>3.5840000000000001</v>
      </c>
      <c r="G51" s="89">
        <f t="shared" si="3"/>
        <v>196</v>
      </c>
      <c r="H51" s="89"/>
      <c r="I51" s="89"/>
      <c r="J51" s="91">
        <v>196</v>
      </c>
      <c r="K51" s="89"/>
      <c r="L51" s="89">
        <v>1255</v>
      </c>
      <c r="M51" s="92" t="s">
        <v>42</v>
      </c>
    </row>
    <row r="52" spans="1:13" ht="15">
      <c r="A52" s="95">
        <v>4</v>
      </c>
      <c r="B52" s="97" t="s">
        <v>65</v>
      </c>
      <c r="C52" s="96" t="s">
        <v>25</v>
      </c>
      <c r="D52" s="87" t="s">
        <v>17</v>
      </c>
      <c r="E52" s="92">
        <v>0.374</v>
      </c>
      <c r="F52" s="88">
        <v>5.26</v>
      </c>
      <c r="G52" s="89">
        <f t="shared" si="3"/>
        <v>424</v>
      </c>
      <c r="H52" s="89"/>
      <c r="I52" s="89"/>
      <c r="J52" s="91"/>
      <c r="K52" s="89">
        <v>424</v>
      </c>
      <c r="L52" s="89">
        <v>1877</v>
      </c>
      <c r="M52" s="92" t="s">
        <v>42</v>
      </c>
    </row>
    <row r="53" spans="1:13" ht="15">
      <c r="A53" s="95">
        <v>5</v>
      </c>
      <c r="B53" s="97" t="s">
        <v>66</v>
      </c>
      <c r="C53" s="96" t="s">
        <v>25</v>
      </c>
      <c r="D53" s="87" t="s">
        <v>17</v>
      </c>
      <c r="E53" s="92">
        <v>0.26100000000000001</v>
      </c>
      <c r="F53" s="88">
        <v>4.32</v>
      </c>
      <c r="G53" s="89">
        <f t="shared" si="3"/>
        <v>425</v>
      </c>
      <c r="H53" s="89">
        <v>425</v>
      </c>
      <c r="I53" s="89"/>
      <c r="J53" s="91"/>
      <c r="K53" s="89"/>
      <c r="L53" s="89">
        <v>1759</v>
      </c>
      <c r="M53" s="92" t="s">
        <v>42</v>
      </c>
    </row>
    <row r="54" spans="1:13">
      <c r="A54" s="98">
        <v>6</v>
      </c>
      <c r="B54" s="97" t="s">
        <v>67</v>
      </c>
      <c r="C54" s="96" t="s">
        <v>25</v>
      </c>
      <c r="D54" s="87" t="s">
        <v>17</v>
      </c>
      <c r="E54" s="92">
        <v>0.47899999999999998</v>
      </c>
      <c r="F54" s="99">
        <v>18.239999999999998</v>
      </c>
      <c r="G54" s="89">
        <f t="shared" si="3"/>
        <v>425</v>
      </c>
      <c r="H54" s="89">
        <v>213</v>
      </c>
      <c r="I54" s="89"/>
      <c r="J54" s="91">
        <v>212</v>
      </c>
      <c r="K54" s="89"/>
      <c r="L54" s="89">
        <v>1976</v>
      </c>
      <c r="M54" s="92" t="s">
        <v>42</v>
      </c>
    </row>
    <row r="55" spans="1:13">
      <c r="A55" s="100"/>
      <c r="B55" s="93" t="s">
        <v>68</v>
      </c>
      <c r="C55" s="93" t="s">
        <v>16</v>
      </c>
      <c r="D55" s="87" t="s">
        <v>17</v>
      </c>
      <c r="E55" s="92">
        <v>0.3</v>
      </c>
      <c r="F55" s="101"/>
      <c r="G55" s="89">
        <f t="shared" si="3"/>
        <v>350</v>
      </c>
      <c r="H55" s="89"/>
      <c r="I55" s="89"/>
      <c r="J55" s="91">
        <v>350</v>
      </c>
      <c r="K55" s="89"/>
      <c r="L55" s="89">
        <v>850</v>
      </c>
      <c r="M55" s="92" t="s">
        <v>42</v>
      </c>
    </row>
    <row r="56" spans="1:13" ht="15">
      <c r="A56" s="95">
        <v>7</v>
      </c>
      <c r="B56" s="102" t="s">
        <v>69</v>
      </c>
      <c r="C56" s="93" t="s">
        <v>16</v>
      </c>
      <c r="D56" s="87" t="s">
        <v>17</v>
      </c>
      <c r="E56" s="92">
        <v>0.25</v>
      </c>
      <c r="F56" s="88">
        <v>18.312999999999999</v>
      </c>
      <c r="G56" s="89">
        <f t="shared" si="3"/>
        <v>300</v>
      </c>
      <c r="H56" s="89"/>
      <c r="I56" s="89">
        <v>300</v>
      </c>
      <c r="J56" s="91"/>
      <c r="K56" s="89"/>
      <c r="L56" s="89">
        <v>750</v>
      </c>
      <c r="M56" s="92" t="s">
        <v>42</v>
      </c>
    </row>
    <row r="57" spans="1:13">
      <c r="A57" s="103"/>
      <c r="B57" s="104" t="s">
        <v>32</v>
      </c>
      <c r="C57" s="105"/>
      <c r="D57" s="105"/>
      <c r="E57" s="106"/>
      <c r="F57" s="107">
        <f t="shared" ref="F57:L57" si="4">SUM(F49:F56)</f>
        <v>59.144999999999996</v>
      </c>
      <c r="G57" s="108">
        <f t="shared" si="4"/>
        <v>3352</v>
      </c>
      <c r="H57" s="108">
        <f t="shared" si="4"/>
        <v>638</v>
      </c>
      <c r="I57" s="108">
        <f t="shared" si="4"/>
        <v>1022</v>
      </c>
      <c r="J57" s="108">
        <f t="shared" si="4"/>
        <v>758</v>
      </c>
      <c r="K57" s="108">
        <f t="shared" si="4"/>
        <v>934</v>
      </c>
      <c r="L57" s="108">
        <f t="shared" si="4"/>
        <v>13480</v>
      </c>
      <c r="M57" s="109"/>
    </row>
    <row r="58" spans="1:13">
      <c r="A58" s="110"/>
      <c r="B58" s="43" t="s">
        <v>33</v>
      </c>
      <c r="C58" s="44"/>
      <c r="D58" s="40"/>
      <c r="E58" s="41"/>
      <c r="F58" s="50"/>
      <c r="G58" s="38">
        <f>SUM(H58:K58)</f>
        <v>7</v>
      </c>
      <c r="H58" s="45">
        <v>1</v>
      </c>
      <c r="I58" s="45">
        <v>2</v>
      </c>
      <c r="J58" s="45">
        <v>2</v>
      </c>
      <c r="K58" s="45">
        <v>2</v>
      </c>
      <c r="L58" s="38"/>
      <c r="M58" s="111"/>
    </row>
    <row r="59" spans="1:13">
      <c r="A59" s="110"/>
      <c r="B59" s="39" t="s">
        <v>34</v>
      </c>
      <c r="C59" s="40"/>
      <c r="D59" s="40"/>
      <c r="E59" s="112"/>
      <c r="F59" s="79"/>
      <c r="G59" s="113">
        <f>H59+I59+J59+K59</f>
        <v>59.144999999999996</v>
      </c>
      <c r="H59" s="42">
        <f>F53</f>
        <v>4.32</v>
      </c>
      <c r="I59" s="42">
        <f>F49+F56</f>
        <v>22.856999999999999</v>
      </c>
      <c r="J59" s="42">
        <f>F51+F54</f>
        <v>21.823999999999998</v>
      </c>
      <c r="K59" s="42">
        <f>F50+F52</f>
        <v>10.144</v>
      </c>
      <c r="L59" s="38"/>
      <c r="M59" s="111"/>
    </row>
    <row r="60" spans="1:13">
      <c r="A60" s="110"/>
      <c r="B60" s="39" t="s">
        <v>35</v>
      </c>
      <c r="C60" s="40"/>
      <c r="D60" s="40"/>
      <c r="E60" s="41"/>
      <c r="F60" s="114"/>
      <c r="G60" s="38">
        <f>H60+I60+J60+K60</f>
        <v>3352</v>
      </c>
      <c r="H60" s="46">
        <f>H53+H54</f>
        <v>638</v>
      </c>
      <c r="I60" s="42">
        <f>I49+I56</f>
        <v>1022</v>
      </c>
      <c r="J60" s="46">
        <f>J51+J54+J55</f>
        <v>758</v>
      </c>
      <c r="K60" s="46">
        <f>K50+K52</f>
        <v>934</v>
      </c>
      <c r="L60" s="38"/>
      <c r="M60" s="111"/>
    </row>
    <row r="61" spans="1:13">
      <c r="A61" s="110"/>
      <c r="B61" s="39" t="s">
        <v>36</v>
      </c>
      <c r="C61" s="40"/>
      <c r="D61" s="40"/>
      <c r="E61" s="41"/>
      <c r="F61" s="41"/>
      <c r="G61" s="38">
        <f>H61+I61+J61+K61</f>
        <v>0</v>
      </c>
      <c r="H61" s="42">
        <v>0</v>
      </c>
      <c r="I61" s="42">
        <v>0</v>
      </c>
      <c r="J61" s="42">
        <v>0</v>
      </c>
      <c r="K61" s="42">
        <v>0</v>
      </c>
      <c r="L61" s="38"/>
      <c r="M61" s="111"/>
    </row>
    <row r="62" spans="1:13">
      <c r="A62" s="110"/>
      <c r="B62" s="39" t="s">
        <v>37</v>
      </c>
      <c r="C62" s="40"/>
      <c r="D62" s="40"/>
      <c r="E62" s="41"/>
      <c r="F62" s="41"/>
      <c r="G62" s="38">
        <f>H62+I62+J62+K62</f>
        <v>0</v>
      </c>
      <c r="H62" s="42">
        <v>0</v>
      </c>
      <c r="I62" s="42">
        <v>0</v>
      </c>
      <c r="J62" s="42">
        <v>0</v>
      </c>
      <c r="K62" s="42">
        <v>0</v>
      </c>
      <c r="L62" s="38"/>
      <c r="M62" s="111"/>
    </row>
    <row r="63" spans="1:13">
      <c r="A63" s="115"/>
      <c r="B63" s="116" t="s">
        <v>39</v>
      </c>
      <c r="C63" s="117"/>
      <c r="D63" s="117"/>
      <c r="E63" s="118"/>
      <c r="F63" s="118"/>
      <c r="G63" s="119">
        <f>SUM(G60:G62)</f>
        <v>3352</v>
      </c>
      <c r="H63" s="119">
        <f>SUM(H60:H62)</f>
        <v>638</v>
      </c>
      <c r="I63" s="119">
        <f>SUM(I60:I62)</f>
        <v>1022</v>
      </c>
      <c r="J63" s="119">
        <f>SUM(J60:J62)</f>
        <v>758</v>
      </c>
      <c r="K63" s="119">
        <f>SUM(K60:K62)</f>
        <v>934</v>
      </c>
      <c r="L63" s="120"/>
      <c r="M63" s="121"/>
    </row>
    <row r="64" spans="1:13">
      <c r="A64" s="13" t="s">
        <v>70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5"/>
    </row>
    <row r="65" spans="1:13" ht="15">
      <c r="A65" s="19">
        <v>1</v>
      </c>
      <c r="B65" s="122" t="s">
        <v>71</v>
      </c>
      <c r="C65" s="86" t="s">
        <v>25</v>
      </c>
      <c r="D65" s="87" t="s">
        <v>17</v>
      </c>
      <c r="E65" s="19">
        <v>0.26700000000000002</v>
      </c>
      <c r="F65" s="123">
        <v>3.54</v>
      </c>
      <c r="G65" s="21">
        <f t="shared" ref="G65:G81" si="5">H65+I65+J65+K65</f>
        <v>246.5</v>
      </c>
      <c r="H65" s="19">
        <v>246.5</v>
      </c>
      <c r="I65" s="21"/>
      <c r="J65" s="31"/>
      <c r="K65" s="21"/>
      <c r="L65" s="27">
        <v>1014.71</v>
      </c>
      <c r="M65" s="124" t="s">
        <v>42</v>
      </c>
    </row>
    <row r="66" spans="1:13" ht="15">
      <c r="A66" s="19">
        <f>A65+1</f>
        <v>2</v>
      </c>
      <c r="B66" s="125" t="s">
        <v>72</v>
      </c>
      <c r="C66" s="93" t="s">
        <v>25</v>
      </c>
      <c r="D66" s="87" t="s">
        <v>17</v>
      </c>
      <c r="E66" s="19">
        <v>0.27700000000000002</v>
      </c>
      <c r="F66" s="123">
        <v>3.8809999999999998</v>
      </c>
      <c r="G66" s="21">
        <f t="shared" si="5"/>
        <v>265.01400000000001</v>
      </c>
      <c r="H66" s="21"/>
      <c r="I66" s="21">
        <v>265.01400000000001</v>
      </c>
      <c r="J66" s="21"/>
      <c r="K66" s="21"/>
      <c r="L66" s="27">
        <v>1182.27</v>
      </c>
      <c r="M66" s="124" t="s">
        <v>42</v>
      </c>
    </row>
    <row r="67" spans="1:13" ht="15">
      <c r="A67" s="126">
        <f>A66+1</f>
        <v>3</v>
      </c>
      <c r="B67" s="122" t="s">
        <v>73</v>
      </c>
      <c r="C67" s="93" t="s">
        <v>25</v>
      </c>
      <c r="D67" s="87" t="s">
        <v>17</v>
      </c>
      <c r="E67" s="19">
        <v>0.05</v>
      </c>
      <c r="F67" s="127">
        <v>5.3460000000000001</v>
      </c>
      <c r="G67" s="21">
        <f t="shared" si="5"/>
        <v>62.293999999999997</v>
      </c>
      <c r="H67" s="19"/>
      <c r="I67" s="21"/>
      <c r="J67" s="31">
        <v>62.293999999999997</v>
      </c>
      <c r="K67" s="19"/>
      <c r="L67" s="27">
        <v>89.38</v>
      </c>
      <c r="M67" s="124" t="s">
        <v>42</v>
      </c>
    </row>
    <row r="68" spans="1:13" ht="15">
      <c r="A68" s="128"/>
      <c r="B68" s="122" t="s">
        <v>74</v>
      </c>
      <c r="C68" s="125" t="s">
        <v>16</v>
      </c>
      <c r="D68" s="87" t="s">
        <v>17</v>
      </c>
      <c r="E68" s="19">
        <v>0.25</v>
      </c>
      <c r="F68" s="129"/>
      <c r="G68" s="21">
        <f t="shared" si="5"/>
        <v>157.679</v>
      </c>
      <c r="H68" s="19"/>
      <c r="I68" s="21">
        <f>157.679</f>
        <v>157.679</v>
      </c>
      <c r="J68" s="31"/>
      <c r="K68" s="21"/>
      <c r="L68" s="27">
        <v>203.95</v>
      </c>
      <c r="M68" s="124" t="s">
        <v>42</v>
      </c>
    </row>
    <row r="69" spans="1:13" ht="15">
      <c r="A69" s="19">
        <f>A67+1</f>
        <v>4</v>
      </c>
      <c r="B69" s="122" t="s">
        <v>75</v>
      </c>
      <c r="C69" s="86" t="s">
        <v>25</v>
      </c>
      <c r="D69" s="87" t="s">
        <v>17</v>
      </c>
      <c r="E69" s="19">
        <v>0.26600000000000001</v>
      </c>
      <c r="F69" s="130">
        <v>0.248</v>
      </c>
      <c r="G69" s="21">
        <f t="shared" si="5"/>
        <v>40.03</v>
      </c>
      <c r="H69" s="19"/>
      <c r="I69" s="19"/>
      <c r="J69" s="31">
        <v>40.03</v>
      </c>
      <c r="K69" s="19"/>
      <c r="L69" s="27">
        <v>120</v>
      </c>
      <c r="M69" s="124" t="s">
        <v>42</v>
      </c>
    </row>
    <row r="70" spans="1:13" ht="15">
      <c r="A70" s="19">
        <f>A69+1</f>
        <v>5</v>
      </c>
      <c r="B70" s="122" t="s">
        <v>76</v>
      </c>
      <c r="C70" s="93" t="s">
        <v>25</v>
      </c>
      <c r="D70" s="87" t="s">
        <v>17</v>
      </c>
      <c r="E70" s="19">
        <v>0.216</v>
      </c>
      <c r="F70" s="130">
        <v>4.1059999999999999</v>
      </c>
      <c r="G70" s="21">
        <f t="shared" si="5"/>
        <v>270.05</v>
      </c>
      <c r="H70" s="19"/>
      <c r="I70" s="21"/>
      <c r="J70" s="31"/>
      <c r="K70" s="19">
        <v>270.05</v>
      </c>
      <c r="L70" s="27">
        <v>1101.56</v>
      </c>
      <c r="M70" s="124" t="s">
        <v>42</v>
      </c>
    </row>
    <row r="71" spans="1:13" ht="15">
      <c r="A71" s="19">
        <f>A70+1</f>
        <v>6</v>
      </c>
      <c r="B71" s="122" t="s">
        <v>77</v>
      </c>
      <c r="C71" s="86" t="s">
        <v>25</v>
      </c>
      <c r="D71" s="87" t="s">
        <v>17</v>
      </c>
      <c r="E71" s="19">
        <v>0.29799999999999999</v>
      </c>
      <c r="F71" s="130">
        <v>4.1070000000000002</v>
      </c>
      <c r="G71" s="21">
        <f t="shared" si="5"/>
        <v>275.41800000000001</v>
      </c>
      <c r="H71" s="19"/>
      <c r="I71" s="21"/>
      <c r="J71" s="31"/>
      <c r="K71" s="19">
        <v>275.41800000000001</v>
      </c>
      <c r="L71" s="27">
        <v>1133.75</v>
      </c>
      <c r="M71" s="124" t="s">
        <v>42</v>
      </c>
    </row>
    <row r="72" spans="1:13" ht="15">
      <c r="A72" s="19">
        <f>A71+1</f>
        <v>7</v>
      </c>
      <c r="B72" s="122" t="s">
        <v>78</v>
      </c>
      <c r="C72" s="93" t="s">
        <v>25</v>
      </c>
      <c r="D72" s="87" t="s">
        <v>17</v>
      </c>
      <c r="E72" s="19">
        <v>0.159</v>
      </c>
      <c r="F72" s="123">
        <v>2.1320000000000001</v>
      </c>
      <c r="G72" s="21">
        <f t="shared" si="5"/>
        <v>147.08600000000001</v>
      </c>
      <c r="H72" s="19"/>
      <c r="I72" s="19"/>
      <c r="J72" s="31">
        <v>147.08600000000001</v>
      </c>
      <c r="K72" s="19"/>
      <c r="L72" s="27">
        <v>605.48</v>
      </c>
      <c r="M72" s="124" t="s">
        <v>42</v>
      </c>
    </row>
    <row r="73" spans="1:13" ht="15">
      <c r="A73" s="126">
        <v>8</v>
      </c>
      <c r="B73" s="131" t="s">
        <v>79</v>
      </c>
      <c r="C73" s="125" t="s">
        <v>16</v>
      </c>
      <c r="D73" s="87" t="s">
        <v>17</v>
      </c>
      <c r="E73" s="19">
        <v>0.1</v>
      </c>
      <c r="F73" s="132">
        <v>5.8540000000000001</v>
      </c>
      <c r="G73" s="21">
        <f t="shared" si="5"/>
        <v>125.31</v>
      </c>
      <c r="H73" s="19"/>
      <c r="I73" s="19">
        <f>125.31</f>
        <v>125.31</v>
      </c>
      <c r="J73" s="31"/>
      <c r="K73" s="19"/>
      <c r="L73" s="27">
        <v>158.41999999999999</v>
      </c>
      <c r="M73" s="124" t="s">
        <v>42</v>
      </c>
    </row>
    <row r="74" spans="1:13" ht="15">
      <c r="A74" s="128"/>
      <c r="B74" s="133"/>
      <c r="C74" s="125" t="s">
        <v>80</v>
      </c>
      <c r="D74" s="87"/>
      <c r="E74" s="19">
        <v>0.08</v>
      </c>
      <c r="F74" s="134"/>
      <c r="G74" s="21">
        <f t="shared" si="5"/>
        <v>130</v>
      </c>
      <c r="H74" s="19"/>
      <c r="I74" s="19"/>
      <c r="J74" s="31">
        <v>130</v>
      </c>
      <c r="K74" s="19"/>
      <c r="L74" s="27">
        <v>150</v>
      </c>
      <c r="M74" s="124" t="s">
        <v>42</v>
      </c>
    </row>
    <row r="75" spans="1:13" ht="15">
      <c r="A75" s="19">
        <v>9</v>
      </c>
      <c r="B75" s="122" t="s">
        <v>81</v>
      </c>
      <c r="C75" s="125" t="s">
        <v>16</v>
      </c>
      <c r="D75" s="87" t="s">
        <v>17</v>
      </c>
      <c r="E75" s="19">
        <v>0.22</v>
      </c>
      <c r="F75" s="123">
        <v>9.77</v>
      </c>
      <c r="G75" s="21">
        <f t="shared" si="5"/>
        <v>155.35900000000001</v>
      </c>
      <c r="H75" s="19"/>
      <c r="I75" s="19">
        <v>155.35900000000001</v>
      </c>
      <c r="J75" s="31"/>
      <c r="K75" s="19"/>
      <c r="L75" s="27">
        <v>210.39</v>
      </c>
      <c r="M75" s="124" t="s">
        <v>42</v>
      </c>
    </row>
    <row r="76" spans="1:13" ht="15">
      <c r="A76" s="19">
        <v>10</v>
      </c>
      <c r="B76" s="122" t="s">
        <v>82</v>
      </c>
      <c r="C76" s="125" t="s">
        <v>16</v>
      </c>
      <c r="D76" s="87" t="s">
        <v>17</v>
      </c>
      <c r="E76" s="19">
        <v>0.2</v>
      </c>
      <c r="F76" s="130">
        <v>6.3609999999999998</v>
      </c>
      <c r="G76" s="21">
        <f t="shared" si="5"/>
        <v>177.709</v>
      </c>
      <c r="H76" s="21"/>
      <c r="I76" s="21"/>
      <c r="J76" s="21">
        <f>177.709</f>
        <v>177.709</v>
      </c>
      <c r="K76" s="21"/>
      <c r="L76" s="27">
        <v>216.31</v>
      </c>
      <c r="M76" s="124" t="s">
        <v>42</v>
      </c>
    </row>
    <row r="77" spans="1:13" ht="15">
      <c r="A77" s="19">
        <v>11</v>
      </c>
      <c r="B77" s="122" t="s">
        <v>83</v>
      </c>
      <c r="C77" s="125" t="s">
        <v>84</v>
      </c>
      <c r="D77" s="87" t="s">
        <v>17</v>
      </c>
      <c r="E77" s="19">
        <v>0.1</v>
      </c>
      <c r="F77" s="130">
        <v>4.1639999999999997</v>
      </c>
      <c r="G77" s="21">
        <f t="shared" si="5"/>
        <v>96.825000000000003</v>
      </c>
      <c r="H77" s="21"/>
      <c r="I77" s="21"/>
      <c r="J77" s="21"/>
      <c r="K77" s="21">
        <f>96.825</f>
        <v>96.825000000000003</v>
      </c>
      <c r="L77" s="27">
        <v>239.15</v>
      </c>
      <c r="M77" s="124" t="s">
        <v>42</v>
      </c>
    </row>
    <row r="78" spans="1:13" ht="15">
      <c r="A78" s="19">
        <v>12</v>
      </c>
      <c r="B78" s="122" t="s">
        <v>85</v>
      </c>
      <c r="C78" s="125" t="s">
        <v>84</v>
      </c>
      <c r="D78" s="87" t="s">
        <v>17</v>
      </c>
      <c r="E78" s="19">
        <v>0.1</v>
      </c>
      <c r="F78" s="123">
        <v>4.01</v>
      </c>
      <c r="G78" s="21">
        <f t="shared" si="5"/>
        <v>127.005</v>
      </c>
      <c r="H78" s="19"/>
      <c r="I78" s="21"/>
      <c r="J78" s="31"/>
      <c r="K78" s="19">
        <f>127.005</f>
        <v>127.005</v>
      </c>
      <c r="L78" s="27">
        <v>303.08</v>
      </c>
      <c r="M78" s="124" t="s">
        <v>42</v>
      </c>
    </row>
    <row r="79" spans="1:13" ht="15">
      <c r="A79" s="19"/>
      <c r="B79" s="122" t="s">
        <v>86</v>
      </c>
      <c r="C79" s="125" t="s">
        <v>87</v>
      </c>
      <c r="D79" s="87"/>
      <c r="E79" s="19">
        <v>47</v>
      </c>
      <c r="F79" s="123"/>
      <c r="G79" s="21">
        <f t="shared" si="5"/>
        <v>277.16500000000002</v>
      </c>
      <c r="H79" s="19"/>
      <c r="I79" s="19"/>
      <c r="J79" s="31"/>
      <c r="K79" s="31">
        <v>277.16500000000002</v>
      </c>
      <c r="L79" s="27"/>
      <c r="M79" s="124" t="s">
        <v>88</v>
      </c>
    </row>
    <row r="80" spans="1:13" ht="15">
      <c r="A80" s="19"/>
      <c r="B80" s="122" t="s">
        <v>89</v>
      </c>
      <c r="C80" s="125" t="s">
        <v>90</v>
      </c>
      <c r="D80" s="87"/>
      <c r="E80" s="19">
        <v>50</v>
      </c>
      <c r="F80" s="130"/>
      <c r="G80" s="21">
        <f t="shared" si="5"/>
        <v>115.57899999999999</v>
      </c>
      <c r="H80" s="19"/>
      <c r="I80" s="21">
        <v>115.57899999999999</v>
      </c>
      <c r="J80" s="31"/>
      <c r="K80" s="21"/>
      <c r="L80" s="27">
        <v>251.68</v>
      </c>
      <c r="M80" s="124" t="s">
        <v>42</v>
      </c>
    </row>
    <row r="81" spans="1:13" ht="15">
      <c r="A81" s="19"/>
      <c r="B81" s="122" t="s">
        <v>91</v>
      </c>
      <c r="C81" s="125" t="s">
        <v>90</v>
      </c>
      <c r="D81" s="87"/>
      <c r="E81" s="19">
        <v>45</v>
      </c>
      <c r="F81" s="130"/>
      <c r="G81" s="21">
        <f t="shared" si="5"/>
        <v>170.82</v>
      </c>
      <c r="H81" s="19">
        <f>170.82</f>
        <v>170.82</v>
      </c>
      <c r="I81" s="21"/>
      <c r="J81" s="31"/>
      <c r="K81" s="21"/>
      <c r="L81" s="27">
        <v>467.16</v>
      </c>
      <c r="M81" s="124" t="s">
        <v>42</v>
      </c>
    </row>
    <row r="82" spans="1:13" ht="15">
      <c r="A82" s="135"/>
      <c r="B82" s="136" t="s">
        <v>32</v>
      </c>
      <c r="C82" s="137"/>
      <c r="D82" s="137"/>
      <c r="E82" s="138"/>
      <c r="F82" s="139">
        <f>SUM(F65:F81)</f>
        <v>53.518999999999991</v>
      </c>
      <c r="G82" s="139">
        <f t="shared" ref="G82:L82" si="6">SUM(G65:G81)</f>
        <v>2839.8430000000003</v>
      </c>
      <c r="H82" s="139">
        <f t="shared" si="6"/>
        <v>417.32</v>
      </c>
      <c r="I82" s="139">
        <f t="shared" si="6"/>
        <v>818.94099999999992</v>
      </c>
      <c r="J82" s="139">
        <f t="shared" si="6"/>
        <v>557.11900000000003</v>
      </c>
      <c r="K82" s="139">
        <f t="shared" si="6"/>
        <v>1046.4630000000002</v>
      </c>
      <c r="L82" s="139">
        <f t="shared" si="6"/>
        <v>7447.2900000000009</v>
      </c>
      <c r="M82" s="137"/>
    </row>
    <row r="83" spans="1:13" ht="15">
      <c r="A83" s="135"/>
      <c r="B83" s="136" t="s">
        <v>33</v>
      </c>
      <c r="C83" s="137"/>
      <c r="D83" s="137"/>
      <c r="E83" s="135"/>
      <c r="F83" s="138"/>
      <c r="G83" s="135">
        <f>H83+I83+J83+K83</f>
        <v>12</v>
      </c>
      <c r="H83" s="135">
        <v>1</v>
      </c>
      <c r="I83" s="135">
        <v>2</v>
      </c>
      <c r="J83" s="135">
        <v>5</v>
      </c>
      <c r="K83" s="135">
        <v>4</v>
      </c>
      <c r="L83" s="137"/>
      <c r="M83" s="137"/>
    </row>
    <row r="84" spans="1:13" ht="15">
      <c r="A84" s="135"/>
      <c r="B84" s="136" t="s">
        <v>34</v>
      </c>
      <c r="C84" s="137"/>
      <c r="D84" s="137"/>
      <c r="E84" s="135"/>
      <c r="F84" s="138"/>
      <c r="G84" s="139">
        <f>H84+I84+J84+K84</f>
        <v>53.519000000000005</v>
      </c>
      <c r="H84" s="139">
        <f>F65</f>
        <v>3.54</v>
      </c>
      <c r="I84" s="139">
        <f>F66+F75</f>
        <v>13.651</v>
      </c>
      <c r="J84" s="139">
        <f>F67+F69+F72+F73+F76</f>
        <v>19.941000000000003</v>
      </c>
      <c r="K84" s="139">
        <f>F70+F71+F77+F78</f>
        <v>16.387</v>
      </c>
      <c r="L84" s="137"/>
      <c r="M84" s="137"/>
    </row>
    <row r="85" spans="1:13" ht="15">
      <c r="A85" s="135"/>
      <c r="B85" s="136" t="s">
        <v>35</v>
      </c>
      <c r="C85" s="137"/>
      <c r="D85" s="137"/>
      <c r="E85" s="135"/>
      <c r="F85" s="138"/>
      <c r="G85" s="139">
        <f>H85+I85+J85+K85</f>
        <v>2839.8430000000003</v>
      </c>
      <c r="H85" s="139">
        <f>H65+H81</f>
        <v>417.32</v>
      </c>
      <c r="I85" s="139">
        <f>I66+I68+I73+I75+I80</f>
        <v>818.94099999999992</v>
      </c>
      <c r="J85" s="139">
        <f>J67+J69+J72+J74+J76+J79</f>
        <v>557.11900000000003</v>
      </c>
      <c r="K85" s="139">
        <f>K70+K71+K77+K78+K79</f>
        <v>1046.4630000000002</v>
      </c>
      <c r="L85" s="140"/>
      <c r="M85" s="137"/>
    </row>
    <row r="86" spans="1:13" ht="15">
      <c r="A86" s="135"/>
      <c r="B86" s="136" t="s">
        <v>36</v>
      </c>
      <c r="C86" s="137"/>
      <c r="D86" s="137"/>
      <c r="E86" s="135"/>
      <c r="F86" s="138"/>
      <c r="G86" s="139">
        <f>H86+I86+J86+K86</f>
        <v>0</v>
      </c>
      <c r="H86" s="139">
        <v>0</v>
      </c>
      <c r="I86" s="139">
        <v>0</v>
      </c>
      <c r="J86" s="139">
        <v>0</v>
      </c>
      <c r="K86" s="139">
        <v>0</v>
      </c>
      <c r="L86" s="139"/>
      <c r="M86" s="137"/>
    </row>
    <row r="87" spans="1:13" ht="15">
      <c r="A87" s="135"/>
      <c r="B87" s="136" t="s">
        <v>37</v>
      </c>
      <c r="C87" s="137"/>
      <c r="D87" s="137"/>
      <c r="E87" s="135"/>
      <c r="F87" s="138"/>
      <c r="G87" s="139">
        <f>H87+I87+J87+K87</f>
        <v>0</v>
      </c>
      <c r="H87" s="139">
        <v>0</v>
      </c>
      <c r="I87" s="139">
        <v>0</v>
      </c>
      <c r="J87" s="139">
        <v>0</v>
      </c>
      <c r="K87" s="139">
        <v>0</v>
      </c>
      <c r="L87" s="137"/>
      <c r="M87" s="137"/>
    </row>
    <row r="88" spans="1:13" ht="15">
      <c r="A88" s="135"/>
      <c r="B88" s="136" t="s">
        <v>39</v>
      </c>
      <c r="C88" s="137"/>
      <c r="D88" s="137"/>
      <c r="E88" s="135"/>
      <c r="F88" s="138"/>
      <c r="G88" s="139">
        <f>SUM(G85:G87)</f>
        <v>2839.8430000000003</v>
      </c>
      <c r="H88" s="139">
        <f>SUM(H85:H87)</f>
        <v>417.32</v>
      </c>
      <c r="I88" s="139">
        <f>SUM(I85:I87)</f>
        <v>818.94099999999992</v>
      </c>
      <c r="J88" s="139">
        <f>SUM(J85:J87)</f>
        <v>557.11900000000003</v>
      </c>
      <c r="K88" s="139">
        <f>SUM(K85:K87)</f>
        <v>1046.4630000000002</v>
      </c>
      <c r="L88" s="137"/>
      <c r="M88" s="137"/>
    </row>
    <row r="89" spans="1:13">
      <c r="A89" s="13" t="s">
        <v>92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3" ht="15">
      <c r="A90" s="141">
        <v>1</v>
      </c>
      <c r="B90" s="142" t="s">
        <v>93</v>
      </c>
      <c r="C90" s="142" t="s">
        <v>94</v>
      </c>
      <c r="D90" s="143" t="s">
        <v>17</v>
      </c>
      <c r="E90" s="144">
        <v>0.30499999999999999</v>
      </c>
      <c r="F90" s="145">
        <v>6.5979999999999999</v>
      </c>
      <c r="G90" s="146">
        <f t="shared" ref="G90:G132" si="7">H90+I90+J90+K90</f>
        <v>268.3</v>
      </c>
      <c r="H90" s="146">
        <v>268.3</v>
      </c>
      <c r="I90" s="146"/>
      <c r="J90" s="146"/>
      <c r="K90" s="146"/>
      <c r="L90" s="144">
        <v>821</v>
      </c>
      <c r="M90" s="68" t="s">
        <v>42</v>
      </c>
    </row>
    <row r="91" spans="1:13" ht="15">
      <c r="A91" s="147">
        <v>2</v>
      </c>
      <c r="B91" s="148" t="s">
        <v>95</v>
      </c>
      <c r="C91" s="148" t="s">
        <v>94</v>
      </c>
      <c r="D91" s="149" t="s">
        <v>17</v>
      </c>
      <c r="E91" s="150">
        <v>0.64800000000000002</v>
      </c>
      <c r="F91" s="151">
        <v>6.3760000000000003</v>
      </c>
      <c r="G91" s="146">
        <f t="shared" si="7"/>
        <v>294.2</v>
      </c>
      <c r="H91" s="152">
        <v>294.2</v>
      </c>
      <c r="I91" s="153"/>
      <c r="J91" s="152"/>
      <c r="K91" s="153"/>
      <c r="L91" s="154">
        <v>904</v>
      </c>
      <c r="M91" s="68" t="s">
        <v>42</v>
      </c>
    </row>
    <row r="92" spans="1:13" ht="15">
      <c r="A92" s="141">
        <v>3</v>
      </c>
      <c r="B92" s="148" t="s">
        <v>96</v>
      </c>
      <c r="C92" s="148" t="s">
        <v>94</v>
      </c>
      <c r="D92" s="143" t="s">
        <v>17</v>
      </c>
      <c r="E92" s="150">
        <v>0.38</v>
      </c>
      <c r="F92" s="151">
        <v>4.524</v>
      </c>
      <c r="G92" s="146">
        <f t="shared" si="7"/>
        <v>273.3</v>
      </c>
      <c r="H92" s="152">
        <v>273.3</v>
      </c>
      <c r="I92" s="152"/>
      <c r="J92" s="152"/>
      <c r="K92" s="152"/>
      <c r="L92" s="150">
        <v>798</v>
      </c>
      <c r="M92" s="68" t="s">
        <v>42</v>
      </c>
    </row>
    <row r="93" spans="1:13" ht="15">
      <c r="A93" s="147">
        <v>4</v>
      </c>
      <c r="B93" s="148" t="s">
        <v>97</v>
      </c>
      <c r="C93" s="148" t="s">
        <v>94</v>
      </c>
      <c r="D93" s="149" t="s">
        <v>17</v>
      </c>
      <c r="E93" s="150">
        <v>0.19900000000000001</v>
      </c>
      <c r="F93" s="151">
        <v>3.141</v>
      </c>
      <c r="G93" s="146">
        <f t="shared" si="7"/>
        <v>172.3</v>
      </c>
      <c r="H93" s="152"/>
      <c r="I93" s="152">
        <v>172.3</v>
      </c>
      <c r="J93" s="152"/>
      <c r="K93" s="152"/>
      <c r="L93" s="155">
        <v>516</v>
      </c>
      <c r="M93" s="68" t="s">
        <v>42</v>
      </c>
    </row>
    <row r="94" spans="1:13" ht="15">
      <c r="A94" s="141">
        <v>5</v>
      </c>
      <c r="B94" s="142" t="s">
        <v>98</v>
      </c>
      <c r="C94" s="148" t="s">
        <v>94</v>
      </c>
      <c r="D94" s="143" t="s">
        <v>17</v>
      </c>
      <c r="E94" s="150">
        <v>0.46600000000000003</v>
      </c>
      <c r="F94" s="151">
        <v>5.5789999999999997</v>
      </c>
      <c r="G94" s="146">
        <f t="shared" si="7"/>
        <v>180.5</v>
      </c>
      <c r="H94" s="152"/>
      <c r="I94" s="152">
        <v>180.5</v>
      </c>
      <c r="J94" s="152"/>
      <c r="K94" s="152"/>
      <c r="L94" s="150">
        <v>542</v>
      </c>
      <c r="M94" s="68" t="s">
        <v>42</v>
      </c>
    </row>
    <row r="95" spans="1:13" ht="15">
      <c r="A95" s="147">
        <v>6</v>
      </c>
      <c r="B95" s="148" t="s">
        <v>99</v>
      </c>
      <c r="C95" s="148" t="s">
        <v>94</v>
      </c>
      <c r="D95" s="149" t="s">
        <v>17</v>
      </c>
      <c r="E95" s="150">
        <v>0.27700000000000002</v>
      </c>
      <c r="F95" s="151">
        <v>4.8490000000000002</v>
      </c>
      <c r="G95" s="146">
        <f t="shared" si="7"/>
        <v>170.1</v>
      </c>
      <c r="H95" s="152"/>
      <c r="I95" s="152">
        <v>170.1</v>
      </c>
      <c r="J95" s="152"/>
      <c r="K95" s="152"/>
      <c r="L95" s="150">
        <v>509</v>
      </c>
      <c r="M95" s="68" t="s">
        <v>42</v>
      </c>
    </row>
    <row r="96" spans="1:13" ht="15">
      <c r="A96" s="141">
        <v>7</v>
      </c>
      <c r="B96" s="148" t="s">
        <v>100</v>
      </c>
      <c r="C96" s="148" t="s">
        <v>94</v>
      </c>
      <c r="D96" s="143" t="s">
        <v>17</v>
      </c>
      <c r="E96" s="150">
        <v>0.33200000000000002</v>
      </c>
      <c r="F96" s="151">
        <v>4.62</v>
      </c>
      <c r="G96" s="146">
        <f t="shared" si="7"/>
        <v>98.6</v>
      </c>
      <c r="H96" s="152"/>
      <c r="I96" s="152"/>
      <c r="J96" s="152">
        <v>98.6</v>
      </c>
      <c r="K96" s="152"/>
      <c r="L96" s="150">
        <v>345</v>
      </c>
      <c r="M96" s="68" t="s">
        <v>42</v>
      </c>
    </row>
    <row r="97" spans="1:13" ht="15">
      <c r="A97" s="147">
        <v>8</v>
      </c>
      <c r="B97" s="148" t="s">
        <v>101</v>
      </c>
      <c r="C97" s="148" t="s">
        <v>94</v>
      </c>
      <c r="D97" s="149" t="s">
        <v>17</v>
      </c>
      <c r="E97" s="150">
        <v>0.57999999999999996</v>
      </c>
      <c r="F97" s="151">
        <v>7.7729999999999997</v>
      </c>
      <c r="G97" s="146">
        <f t="shared" si="7"/>
        <v>90.8</v>
      </c>
      <c r="H97" s="152"/>
      <c r="I97" s="152"/>
      <c r="J97" s="152">
        <v>90.8</v>
      </c>
      <c r="K97" s="152"/>
      <c r="L97" s="150">
        <v>321</v>
      </c>
      <c r="M97" s="68" t="s">
        <v>42</v>
      </c>
    </row>
    <row r="98" spans="1:13" ht="15">
      <c r="A98" s="156">
        <v>9</v>
      </c>
      <c r="B98" s="157" t="s">
        <v>102</v>
      </c>
      <c r="C98" s="148" t="s">
        <v>94</v>
      </c>
      <c r="D98" s="143" t="s">
        <v>17</v>
      </c>
      <c r="E98" s="150">
        <v>0.13100000000000001</v>
      </c>
      <c r="F98" s="158">
        <v>1.498</v>
      </c>
      <c r="G98" s="146">
        <f t="shared" si="7"/>
        <v>116.8</v>
      </c>
      <c r="H98" s="152"/>
      <c r="I98" s="152"/>
      <c r="J98" s="152"/>
      <c r="K98" s="152">
        <v>116.8</v>
      </c>
      <c r="L98" s="150">
        <v>435</v>
      </c>
      <c r="M98" s="68" t="s">
        <v>42</v>
      </c>
    </row>
    <row r="99" spans="1:13" ht="15">
      <c r="A99" s="159"/>
      <c r="B99" s="160"/>
      <c r="C99" s="125" t="s">
        <v>84</v>
      </c>
      <c r="D99" s="143" t="s">
        <v>17</v>
      </c>
      <c r="E99" s="147">
        <v>0.1</v>
      </c>
      <c r="F99" s="161"/>
      <c r="G99" s="146">
        <f>H99+I99+J99+K99</f>
        <v>25.9</v>
      </c>
      <c r="H99" s="162"/>
      <c r="I99" s="152"/>
      <c r="J99" s="163"/>
      <c r="K99" s="152">
        <v>25.9</v>
      </c>
      <c r="L99" s="147">
        <v>98</v>
      </c>
      <c r="M99" s="68" t="s">
        <v>42</v>
      </c>
    </row>
    <row r="100" spans="1:13" ht="15">
      <c r="A100" s="156">
        <v>10</v>
      </c>
      <c r="B100" s="157" t="s">
        <v>103</v>
      </c>
      <c r="C100" s="148" t="s">
        <v>94</v>
      </c>
      <c r="D100" s="149" t="s">
        <v>17</v>
      </c>
      <c r="E100" s="150">
        <v>0.25700000000000001</v>
      </c>
      <c r="F100" s="158">
        <v>3.2389999999999999</v>
      </c>
      <c r="G100" s="146">
        <f t="shared" si="7"/>
        <v>120.7</v>
      </c>
      <c r="H100" s="152"/>
      <c r="I100" s="152"/>
      <c r="J100" s="152"/>
      <c r="K100" s="152">
        <v>120.7</v>
      </c>
      <c r="L100" s="150">
        <v>478</v>
      </c>
      <c r="M100" s="68" t="s">
        <v>42</v>
      </c>
    </row>
    <row r="101" spans="1:13" ht="15">
      <c r="A101" s="159"/>
      <c r="B101" s="160"/>
      <c r="C101" s="125" t="s">
        <v>16</v>
      </c>
      <c r="D101" s="149" t="s">
        <v>17</v>
      </c>
      <c r="E101" s="147">
        <v>0.2</v>
      </c>
      <c r="F101" s="161"/>
      <c r="G101" s="146">
        <f>H101+I101+J101+K101</f>
        <v>28.2</v>
      </c>
      <c r="H101" s="162"/>
      <c r="I101" s="152"/>
      <c r="J101" s="152">
        <v>28.2</v>
      </c>
      <c r="K101" s="163"/>
      <c r="L101" s="147">
        <v>107</v>
      </c>
      <c r="M101" s="68" t="s">
        <v>42</v>
      </c>
    </row>
    <row r="102" spans="1:13" ht="15">
      <c r="A102" s="141">
        <v>11</v>
      </c>
      <c r="B102" s="148" t="s">
        <v>104</v>
      </c>
      <c r="C102" s="148" t="s">
        <v>94</v>
      </c>
      <c r="D102" s="143" t="s">
        <v>17</v>
      </c>
      <c r="E102" s="150">
        <v>6.9000000000000006E-2</v>
      </c>
      <c r="F102" s="151">
        <v>1.8680000000000001</v>
      </c>
      <c r="G102" s="146">
        <f t="shared" si="7"/>
        <v>182.9</v>
      </c>
      <c r="H102" s="152"/>
      <c r="I102" s="152">
        <v>182.9</v>
      </c>
      <c r="J102" s="152"/>
      <c r="K102" s="152"/>
      <c r="L102" s="150">
        <v>563</v>
      </c>
      <c r="M102" s="68" t="s">
        <v>42</v>
      </c>
    </row>
    <row r="103" spans="1:13" ht="15">
      <c r="A103" s="147">
        <v>12</v>
      </c>
      <c r="B103" s="148" t="s">
        <v>105</v>
      </c>
      <c r="C103" s="148" t="s">
        <v>94</v>
      </c>
      <c r="D103" s="149" t="s">
        <v>17</v>
      </c>
      <c r="E103" s="150">
        <v>0.26</v>
      </c>
      <c r="F103" s="151">
        <v>3.3490000000000002</v>
      </c>
      <c r="G103" s="146">
        <f t="shared" si="7"/>
        <v>129.80000000000001</v>
      </c>
      <c r="H103" s="152"/>
      <c r="I103" s="152"/>
      <c r="J103" s="152"/>
      <c r="K103" s="152">
        <v>129.80000000000001</v>
      </c>
      <c r="L103" s="150">
        <v>413</v>
      </c>
      <c r="M103" s="68" t="s">
        <v>42</v>
      </c>
    </row>
    <row r="104" spans="1:13" ht="15">
      <c r="A104" s="141">
        <v>13</v>
      </c>
      <c r="B104" s="148" t="s">
        <v>106</v>
      </c>
      <c r="C104" s="148" t="s">
        <v>94</v>
      </c>
      <c r="D104" s="143" t="s">
        <v>17</v>
      </c>
      <c r="E104" s="150">
        <v>0.25800000000000001</v>
      </c>
      <c r="F104" s="151">
        <v>4.1059999999999999</v>
      </c>
      <c r="G104" s="146">
        <f t="shared" si="7"/>
        <v>137.80000000000001</v>
      </c>
      <c r="H104" s="152"/>
      <c r="I104" s="152"/>
      <c r="J104" s="152"/>
      <c r="K104" s="152">
        <v>137.80000000000001</v>
      </c>
      <c r="L104" s="150">
        <v>473</v>
      </c>
      <c r="M104" s="68" t="s">
        <v>42</v>
      </c>
    </row>
    <row r="105" spans="1:13" ht="15">
      <c r="A105" s="147">
        <v>14</v>
      </c>
      <c r="B105" s="148" t="s">
        <v>107</v>
      </c>
      <c r="C105" s="148" t="s">
        <v>94</v>
      </c>
      <c r="D105" s="149" t="s">
        <v>17</v>
      </c>
      <c r="E105" s="150">
        <v>0.185</v>
      </c>
      <c r="F105" s="151">
        <v>2.5350000000000001</v>
      </c>
      <c r="G105" s="146">
        <f t="shared" si="7"/>
        <v>80.400000000000006</v>
      </c>
      <c r="H105" s="152"/>
      <c r="I105" s="152"/>
      <c r="J105" s="152">
        <v>80.400000000000006</v>
      </c>
      <c r="K105" s="152"/>
      <c r="L105" s="150">
        <v>256</v>
      </c>
      <c r="M105" s="68" t="s">
        <v>42</v>
      </c>
    </row>
    <row r="106" spans="1:13" ht="15">
      <c r="A106" s="156">
        <v>15</v>
      </c>
      <c r="B106" s="157" t="s">
        <v>108</v>
      </c>
      <c r="C106" s="148" t="s">
        <v>94</v>
      </c>
      <c r="D106" s="143" t="s">
        <v>17</v>
      </c>
      <c r="E106" s="150">
        <v>0.218</v>
      </c>
      <c r="F106" s="158">
        <v>3.63</v>
      </c>
      <c r="G106" s="146">
        <f t="shared" si="7"/>
        <v>107.1</v>
      </c>
      <c r="H106" s="152"/>
      <c r="I106" s="152"/>
      <c r="J106" s="152">
        <v>107.1</v>
      </c>
      <c r="K106" s="152"/>
      <c r="L106" s="150">
        <v>372</v>
      </c>
      <c r="M106" s="68" t="s">
        <v>42</v>
      </c>
    </row>
    <row r="107" spans="1:13" ht="15">
      <c r="A107" s="159"/>
      <c r="B107" s="160"/>
      <c r="C107" s="125" t="s">
        <v>16</v>
      </c>
      <c r="D107" s="149" t="s">
        <v>17</v>
      </c>
      <c r="E107" s="147">
        <v>0.1</v>
      </c>
      <c r="F107" s="161"/>
      <c r="G107" s="146">
        <f>H107+I107+J107+K107</f>
        <v>27.2</v>
      </c>
      <c r="H107" s="152"/>
      <c r="I107" s="152"/>
      <c r="J107" s="164"/>
      <c r="K107" s="152">
        <v>27.2</v>
      </c>
      <c r="L107" s="147">
        <v>103</v>
      </c>
      <c r="M107" s="68" t="s">
        <v>42</v>
      </c>
    </row>
    <row r="108" spans="1:13" ht="15">
      <c r="A108" s="141">
        <v>16</v>
      </c>
      <c r="B108" s="165" t="s">
        <v>109</v>
      </c>
      <c r="C108" s="125" t="s">
        <v>84</v>
      </c>
      <c r="D108" s="149" t="s">
        <v>17</v>
      </c>
      <c r="E108" s="147">
        <v>0.15</v>
      </c>
      <c r="F108" s="164">
        <v>7.7380000000000004</v>
      </c>
      <c r="G108" s="146">
        <f t="shared" si="7"/>
        <v>33.299999999999997</v>
      </c>
      <c r="H108" s="163"/>
      <c r="I108" s="152"/>
      <c r="J108" s="152">
        <v>33.299999999999997</v>
      </c>
      <c r="K108" s="164"/>
      <c r="L108" s="147">
        <v>126</v>
      </c>
      <c r="M108" s="68" t="s">
        <v>42</v>
      </c>
    </row>
    <row r="109" spans="1:13" ht="15">
      <c r="A109" s="141">
        <v>17</v>
      </c>
      <c r="B109" s="165" t="s">
        <v>110</v>
      </c>
      <c r="C109" s="125" t="s">
        <v>84</v>
      </c>
      <c r="D109" s="143" t="s">
        <v>17</v>
      </c>
      <c r="E109" s="147">
        <v>0.2</v>
      </c>
      <c r="F109" s="164">
        <v>1.8260000000000001</v>
      </c>
      <c r="G109" s="146">
        <f t="shared" si="7"/>
        <v>37.799999999999997</v>
      </c>
      <c r="H109" s="162"/>
      <c r="I109" s="152">
        <v>37.799999999999997</v>
      </c>
      <c r="J109" s="152"/>
      <c r="K109" s="164"/>
      <c r="L109" s="147">
        <v>143</v>
      </c>
      <c r="M109" s="68" t="s">
        <v>42</v>
      </c>
    </row>
    <row r="110" spans="1:13" ht="15">
      <c r="A110" s="141">
        <v>18</v>
      </c>
      <c r="B110" s="165" t="s">
        <v>111</v>
      </c>
      <c r="C110" s="125" t="s">
        <v>84</v>
      </c>
      <c r="D110" s="143" t="s">
        <v>17</v>
      </c>
      <c r="E110" s="147">
        <v>0.2</v>
      </c>
      <c r="F110" s="164">
        <v>1.619</v>
      </c>
      <c r="G110" s="146">
        <f>H110+I110+J110+K110</f>
        <v>22.1</v>
      </c>
      <c r="H110" s="162"/>
      <c r="I110" s="152"/>
      <c r="J110" s="152">
        <v>22.1</v>
      </c>
      <c r="K110" s="164"/>
      <c r="L110" s="147">
        <v>84</v>
      </c>
      <c r="M110" s="68" t="s">
        <v>42</v>
      </c>
    </row>
    <row r="111" spans="1:13" ht="15">
      <c r="A111" s="141">
        <v>19</v>
      </c>
      <c r="B111" s="165" t="s">
        <v>112</v>
      </c>
      <c r="C111" s="125" t="s">
        <v>16</v>
      </c>
      <c r="D111" s="149" t="s">
        <v>17</v>
      </c>
      <c r="E111" s="147">
        <v>0.13</v>
      </c>
      <c r="F111" s="164">
        <v>2.9980000000000002</v>
      </c>
      <c r="G111" s="146">
        <f t="shared" si="7"/>
        <v>33.4</v>
      </c>
      <c r="H111" s="162"/>
      <c r="I111" s="164"/>
      <c r="J111" s="166"/>
      <c r="K111" s="152">
        <v>33.4</v>
      </c>
      <c r="L111" s="147">
        <v>127</v>
      </c>
      <c r="M111" s="68" t="s">
        <v>42</v>
      </c>
    </row>
    <row r="112" spans="1:13" ht="15">
      <c r="A112" s="141">
        <v>20</v>
      </c>
      <c r="B112" s="165" t="s">
        <v>113</v>
      </c>
      <c r="C112" s="125" t="s">
        <v>84</v>
      </c>
      <c r="D112" s="143" t="s">
        <v>17</v>
      </c>
      <c r="E112" s="147">
        <v>0.15</v>
      </c>
      <c r="F112" s="164">
        <v>3.4289999999999998</v>
      </c>
      <c r="G112" s="146">
        <f t="shared" si="7"/>
        <v>44.1</v>
      </c>
      <c r="H112" s="152"/>
      <c r="I112" s="152">
        <v>44.1</v>
      </c>
      <c r="J112" s="164"/>
      <c r="K112" s="164"/>
      <c r="L112" s="147">
        <v>167</v>
      </c>
      <c r="M112" s="68" t="s">
        <v>42</v>
      </c>
    </row>
    <row r="113" spans="1:13" ht="15">
      <c r="A113" s="141">
        <v>21</v>
      </c>
      <c r="B113" s="165" t="s">
        <v>114</v>
      </c>
      <c r="C113" s="125" t="s">
        <v>16</v>
      </c>
      <c r="D113" s="143" t="s">
        <v>17</v>
      </c>
      <c r="E113" s="147">
        <v>0.1</v>
      </c>
      <c r="F113" s="164">
        <v>3.37</v>
      </c>
      <c r="G113" s="146">
        <f t="shared" si="7"/>
        <v>35.6</v>
      </c>
      <c r="H113" s="152"/>
      <c r="I113" s="152">
        <v>35.6</v>
      </c>
      <c r="J113" s="164"/>
      <c r="K113" s="152"/>
      <c r="L113" s="147">
        <v>135</v>
      </c>
      <c r="M113" s="68" t="s">
        <v>42</v>
      </c>
    </row>
    <row r="114" spans="1:13" ht="15">
      <c r="A114" s="141">
        <v>22</v>
      </c>
      <c r="B114" s="165" t="s">
        <v>115</v>
      </c>
      <c r="C114" s="125" t="s">
        <v>116</v>
      </c>
      <c r="D114" s="149" t="s">
        <v>17</v>
      </c>
      <c r="E114" s="147">
        <v>0.1</v>
      </c>
      <c r="F114" s="164">
        <v>6.1459999999999999</v>
      </c>
      <c r="G114" s="146">
        <f t="shared" si="7"/>
        <v>23.7</v>
      </c>
      <c r="H114" s="152"/>
      <c r="I114" s="152"/>
      <c r="J114" s="152">
        <v>23.7</v>
      </c>
      <c r="K114" s="152"/>
      <c r="L114" s="147">
        <v>90</v>
      </c>
      <c r="M114" s="68" t="s">
        <v>42</v>
      </c>
    </row>
    <row r="115" spans="1:13" ht="15">
      <c r="A115" s="141">
        <v>23</v>
      </c>
      <c r="B115" s="165" t="s">
        <v>117</v>
      </c>
      <c r="C115" s="125" t="s">
        <v>16</v>
      </c>
      <c r="D115" s="143" t="s">
        <v>17</v>
      </c>
      <c r="E115" s="147">
        <v>0.2</v>
      </c>
      <c r="F115" s="164">
        <v>3.3359999999999999</v>
      </c>
      <c r="G115" s="146">
        <f t="shared" si="7"/>
        <v>28.4</v>
      </c>
      <c r="H115" s="162"/>
      <c r="I115" s="152"/>
      <c r="J115" s="166"/>
      <c r="K115" s="152">
        <v>28.4</v>
      </c>
      <c r="L115" s="147">
        <v>108</v>
      </c>
      <c r="M115" s="68" t="s">
        <v>42</v>
      </c>
    </row>
    <row r="116" spans="1:13" ht="15">
      <c r="A116" s="141">
        <v>24</v>
      </c>
      <c r="B116" s="165" t="s">
        <v>118</v>
      </c>
      <c r="C116" s="125" t="s">
        <v>84</v>
      </c>
      <c r="D116" s="149" t="s">
        <v>17</v>
      </c>
      <c r="E116" s="147">
        <v>0.1</v>
      </c>
      <c r="F116" s="164">
        <v>2.7109999999999999</v>
      </c>
      <c r="G116" s="146">
        <f t="shared" si="7"/>
        <v>34.1</v>
      </c>
      <c r="H116" s="162"/>
      <c r="I116" s="152">
        <v>34.1</v>
      </c>
      <c r="J116" s="166"/>
      <c r="K116" s="166"/>
      <c r="L116" s="147">
        <v>129</v>
      </c>
      <c r="M116" s="68" t="s">
        <v>42</v>
      </c>
    </row>
    <row r="117" spans="1:13" ht="15">
      <c r="A117" s="141">
        <v>25</v>
      </c>
      <c r="B117" s="165" t="s">
        <v>119</v>
      </c>
      <c r="C117" s="125" t="s">
        <v>84</v>
      </c>
      <c r="D117" s="143" t="s">
        <v>17</v>
      </c>
      <c r="E117" s="147">
        <v>0.1</v>
      </c>
      <c r="F117" s="164">
        <v>2.1960000000000002</v>
      </c>
      <c r="G117" s="146">
        <f t="shared" si="7"/>
        <v>25.6</v>
      </c>
      <c r="H117" s="162"/>
      <c r="I117" s="152"/>
      <c r="J117" s="152">
        <v>25.6</v>
      </c>
      <c r="K117" s="166"/>
      <c r="L117" s="147">
        <v>97</v>
      </c>
      <c r="M117" s="68" t="s">
        <v>42</v>
      </c>
    </row>
    <row r="118" spans="1:13" ht="15">
      <c r="A118" s="141">
        <v>26</v>
      </c>
      <c r="B118" s="165" t="s">
        <v>120</v>
      </c>
      <c r="C118" s="125" t="s">
        <v>84</v>
      </c>
      <c r="D118" s="149" t="s">
        <v>17</v>
      </c>
      <c r="E118" s="147">
        <v>0.1</v>
      </c>
      <c r="F118" s="164">
        <v>1.508</v>
      </c>
      <c r="G118" s="146">
        <f t="shared" si="7"/>
        <v>25.4</v>
      </c>
      <c r="H118" s="162"/>
      <c r="I118" s="152"/>
      <c r="J118" s="152">
        <v>25.4</v>
      </c>
      <c r="K118" s="166"/>
      <c r="L118" s="147">
        <v>96</v>
      </c>
      <c r="M118" s="68" t="s">
        <v>42</v>
      </c>
    </row>
    <row r="119" spans="1:13" ht="15">
      <c r="A119" s="141">
        <v>27</v>
      </c>
      <c r="B119" s="167" t="s">
        <v>121</v>
      </c>
      <c r="C119" s="18" t="s">
        <v>20</v>
      </c>
      <c r="D119" s="147" t="s">
        <v>21</v>
      </c>
      <c r="E119" s="168">
        <v>80</v>
      </c>
      <c r="F119" s="169">
        <v>4.62</v>
      </c>
      <c r="G119" s="146">
        <f t="shared" si="7"/>
        <v>108.56</v>
      </c>
      <c r="H119" s="169">
        <v>108.56</v>
      </c>
      <c r="I119" s="169"/>
      <c r="J119" s="169"/>
      <c r="K119" s="169"/>
      <c r="L119" s="168">
        <v>452</v>
      </c>
      <c r="M119" s="68" t="s">
        <v>42</v>
      </c>
    </row>
    <row r="120" spans="1:13" ht="15">
      <c r="A120" s="141">
        <v>28</v>
      </c>
      <c r="B120" s="170" t="s">
        <v>122</v>
      </c>
      <c r="C120" s="18" t="s">
        <v>20</v>
      </c>
      <c r="D120" s="147" t="s">
        <v>21</v>
      </c>
      <c r="E120" s="171">
        <v>60</v>
      </c>
      <c r="F120" s="172">
        <v>4.8890000000000002</v>
      </c>
      <c r="G120" s="146">
        <f t="shared" si="7"/>
        <v>43.2</v>
      </c>
      <c r="H120" s="172"/>
      <c r="I120" s="172">
        <v>43.2</v>
      </c>
      <c r="J120" s="172"/>
      <c r="K120" s="172"/>
      <c r="L120" s="171">
        <v>180</v>
      </c>
      <c r="M120" s="68" t="s">
        <v>42</v>
      </c>
    </row>
    <row r="121" spans="1:13" ht="13.5" customHeight="1">
      <c r="A121" s="173">
        <v>29</v>
      </c>
      <c r="B121" s="174" t="s">
        <v>123</v>
      </c>
      <c r="C121" s="61" t="s">
        <v>124</v>
      </c>
      <c r="D121" s="147" t="s">
        <v>21</v>
      </c>
      <c r="E121" s="168">
        <v>70</v>
      </c>
      <c r="F121" s="175">
        <v>6.2430000000000003</v>
      </c>
      <c r="G121" s="146">
        <f t="shared" si="7"/>
        <v>32.1</v>
      </c>
      <c r="H121" s="169"/>
      <c r="I121" s="169">
        <v>32.1</v>
      </c>
      <c r="J121" s="169"/>
      <c r="K121" s="169"/>
      <c r="L121" s="168">
        <v>134</v>
      </c>
      <c r="M121" s="68" t="s">
        <v>42</v>
      </c>
    </row>
    <row r="122" spans="1:13" ht="15">
      <c r="A122" s="176"/>
      <c r="B122" s="177"/>
      <c r="C122" s="67" t="s">
        <v>55</v>
      </c>
      <c r="D122" s="147" t="s">
        <v>21</v>
      </c>
      <c r="E122" s="168">
        <v>70</v>
      </c>
      <c r="F122" s="178"/>
      <c r="G122" s="146">
        <f t="shared" si="7"/>
        <v>58.3</v>
      </c>
      <c r="H122" s="169"/>
      <c r="I122" s="169"/>
      <c r="J122" s="169">
        <v>58.3</v>
      </c>
      <c r="K122" s="169"/>
      <c r="L122" s="168">
        <v>327</v>
      </c>
      <c r="M122" s="68" t="s">
        <v>42</v>
      </c>
    </row>
    <row r="123" spans="1:13" ht="12" customHeight="1">
      <c r="A123" s="173">
        <v>30</v>
      </c>
      <c r="B123" s="179" t="s">
        <v>125</v>
      </c>
      <c r="C123" s="61" t="s">
        <v>124</v>
      </c>
      <c r="D123" s="147" t="s">
        <v>21</v>
      </c>
      <c r="E123" s="168">
        <v>30</v>
      </c>
      <c r="F123" s="180">
        <v>1.0660000000000001</v>
      </c>
      <c r="G123" s="146">
        <f t="shared" si="7"/>
        <v>96.7</v>
      </c>
      <c r="H123" s="169">
        <v>96.7</v>
      </c>
      <c r="I123" s="169"/>
      <c r="J123" s="169"/>
      <c r="K123" s="169"/>
      <c r="L123" s="168">
        <v>403</v>
      </c>
      <c r="M123" s="68" t="s">
        <v>42</v>
      </c>
    </row>
    <row r="124" spans="1:13" ht="15">
      <c r="A124" s="181"/>
      <c r="B124" s="182"/>
      <c r="C124" s="18" t="s">
        <v>20</v>
      </c>
      <c r="D124" s="147" t="s">
        <v>21</v>
      </c>
      <c r="E124" s="171">
        <v>40</v>
      </c>
      <c r="F124" s="183"/>
      <c r="G124" s="146">
        <f t="shared" si="7"/>
        <v>41.9</v>
      </c>
      <c r="H124" s="172">
        <v>41.9</v>
      </c>
      <c r="I124" s="172"/>
      <c r="J124" s="172"/>
      <c r="K124" s="172"/>
      <c r="L124" s="171">
        <v>175</v>
      </c>
      <c r="M124" s="68" t="s">
        <v>42</v>
      </c>
    </row>
    <row r="125" spans="1:13" ht="15">
      <c r="A125" s="176"/>
      <c r="B125" s="184"/>
      <c r="C125" s="125" t="s">
        <v>16</v>
      </c>
      <c r="D125" s="143" t="s">
        <v>17</v>
      </c>
      <c r="E125" s="147">
        <v>0.1</v>
      </c>
      <c r="F125" s="185"/>
      <c r="G125" s="146">
        <f>H125+I125+J125+K125</f>
        <v>25.7</v>
      </c>
      <c r="H125" s="162"/>
      <c r="I125" s="152"/>
      <c r="J125" s="152">
        <v>25.7</v>
      </c>
      <c r="K125" s="152"/>
      <c r="L125" s="147">
        <v>97</v>
      </c>
      <c r="M125" s="68" t="s">
        <v>42</v>
      </c>
    </row>
    <row r="126" spans="1:13" ht="16.5" customHeight="1">
      <c r="A126" s="186">
        <v>31</v>
      </c>
      <c r="B126" s="187" t="s">
        <v>126</v>
      </c>
      <c r="C126" s="61" t="s">
        <v>124</v>
      </c>
      <c r="D126" s="147" t="s">
        <v>21</v>
      </c>
      <c r="E126" s="171">
        <v>70</v>
      </c>
      <c r="F126" s="180">
        <v>4.4960000000000004</v>
      </c>
      <c r="G126" s="146">
        <f t="shared" si="7"/>
        <v>44.2</v>
      </c>
      <c r="H126" s="172"/>
      <c r="I126" s="172"/>
      <c r="J126" s="172"/>
      <c r="K126" s="172">
        <v>44.2</v>
      </c>
      <c r="L126" s="171">
        <v>226</v>
      </c>
      <c r="M126" s="68" t="s">
        <v>42</v>
      </c>
    </row>
    <row r="127" spans="1:13" ht="15">
      <c r="A127" s="188"/>
      <c r="B127" s="189"/>
      <c r="C127" s="67" t="s">
        <v>55</v>
      </c>
      <c r="D127" s="147" t="s">
        <v>21</v>
      </c>
      <c r="E127" s="171">
        <v>70</v>
      </c>
      <c r="F127" s="183"/>
      <c r="G127" s="146">
        <f t="shared" si="7"/>
        <v>43.2</v>
      </c>
      <c r="H127" s="172"/>
      <c r="I127" s="172"/>
      <c r="J127" s="172">
        <v>43.2</v>
      </c>
      <c r="K127" s="172"/>
      <c r="L127" s="171">
        <v>234</v>
      </c>
      <c r="M127" s="68" t="s">
        <v>42</v>
      </c>
    </row>
    <row r="128" spans="1:13" ht="15">
      <c r="A128" s="188"/>
      <c r="B128" s="189"/>
      <c r="C128" s="18" t="s">
        <v>20</v>
      </c>
      <c r="D128" s="147" t="s">
        <v>21</v>
      </c>
      <c r="E128" s="171">
        <v>60</v>
      </c>
      <c r="F128" s="183"/>
      <c r="G128" s="146">
        <f t="shared" si="7"/>
        <v>37.6</v>
      </c>
      <c r="H128" s="172"/>
      <c r="I128" s="172"/>
      <c r="J128" s="172"/>
      <c r="K128" s="172">
        <v>37.6</v>
      </c>
      <c r="L128" s="171">
        <v>157</v>
      </c>
      <c r="M128" s="68" t="s">
        <v>42</v>
      </c>
    </row>
    <row r="129" spans="1:13" ht="15">
      <c r="A129" s="190"/>
      <c r="B129" s="191"/>
      <c r="C129" s="125" t="s">
        <v>84</v>
      </c>
      <c r="D129" s="149" t="s">
        <v>17</v>
      </c>
      <c r="E129" s="147">
        <v>0.1</v>
      </c>
      <c r="F129" s="185"/>
      <c r="G129" s="146">
        <f>H129+I129+J129+K129</f>
        <v>42.1</v>
      </c>
      <c r="H129" s="152"/>
      <c r="I129" s="152">
        <v>42.1</v>
      </c>
      <c r="J129" s="152"/>
      <c r="K129" s="164"/>
      <c r="L129" s="147">
        <v>160</v>
      </c>
      <c r="M129" s="68" t="s">
        <v>42</v>
      </c>
    </row>
    <row r="130" spans="1:13" ht="12.75" customHeight="1">
      <c r="A130" s="192">
        <v>32</v>
      </c>
      <c r="B130" s="193" t="s">
        <v>127</v>
      </c>
      <c r="C130" s="61" t="s">
        <v>124</v>
      </c>
      <c r="D130" s="147" t="s">
        <v>21</v>
      </c>
      <c r="E130" s="171">
        <v>45</v>
      </c>
      <c r="F130" s="172">
        <v>1.905</v>
      </c>
      <c r="G130" s="146">
        <f t="shared" si="7"/>
        <v>46.2</v>
      </c>
      <c r="H130" s="172"/>
      <c r="I130" s="172">
        <v>46.2</v>
      </c>
      <c r="J130" s="172"/>
      <c r="K130" s="172"/>
      <c r="L130" s="171">
        <v>193</v>
      </c>
      <c r="M130" s="68" t="s">
        <v>42</v>
      </c>
    </row>
    <row r="131" spans="1:13" ht="15">
      <c r="A131" s="141"/>
      <c r="B131" s="165" t="s">
        <v>128</v>
      </c>
      <c r="C131" s="194" t="s">
        <v>30</v>
      </c>
      <c r="D131" s="149" t="s">
        <v>129</v>
      </c>
      <c r="E131" s="147">
        <v>1</v>
      </c>
      <c r="F131" s="164"/>
      <c r="G131" s="146">
        <f t="shared" si="7"/>
        <v>51.3</v>
      </c>
      <c r="H131" s="162"/>
      <c r="I131" s="152"/>
      <c r="J131" s="152">
        <v>51.3</v>
      </c>
      <c r="K131" s="166"/>
      <c r="L131" s="147">
        <v>128</v>
      </c>
      <c r="M131" s="68" t="s">
        <v>42</v>
      </c>
    </row>
    <row r="132" spans="1:13" ht="15">
      <c r="A132" s="141"/>
      <c r="B132" s="165" t="s">
        <v>130</v>
      </c>
      <c r="C132" s="194" t="s">
        <v>30</v>
      </c>
      <c r="D132" s="149" t="s">
        <v>129</v>
      </c>
      <c r="E132" s="147">
        <v>1</v>
      </c>
      <c r="F132" s="164"/>
      <c r="G132" s="146">
        <f t="shared" si="7"/>
        <v>51.3</v>
      </c>
      <c r="H132" s="162"/>
      <c r="I132" s="152">
        <v>51.3</v>
      </c>
      <c r="J132" s="152"/>
      <c r="K132" s="166"/>
      <c r="L132" s="147">
        <v>128</v>
      </c>
      <c r="M132" s="68" t="s">
        <v>42</v>
      </c>
    </row>
    <row r="133" spans="1:13" ht="15">
      <c r="A133" s="135"/>
      <c r="B133" s="136" t="s">
        <v>32</v>
      </c>
      <c r="C133" s="137"/>
      <c r="D133" s="137"/>
      <c r="E133" s="138"/>
      <c r="F133" s="139">
        <f>SUM(F90:F132)</f>
        <v>123.78100000000001</v>
      </c>
      <c r="G133" s="139">
        <f t="shared" ref="G133:L133" si="8">SUM(G90:G132)</f>
        <v>3570.7599999999993</v>
      </c>
      <c r="H133" s="139">
        <f t="shared" si="8"/>
        <v>1082.96</v>
      </c>
      <c r="I133" s="139">
        <f t="shared" si="8"/>
        <v>1072.3000000000002</v>
      </c>
      <c r="J133" s="139">
        <f t="shared" si="8"/>
        <v>713.7</v>
      </c>
      <c r="K133" s="139">
        <f t="shared" si="8"/>
        <v>701.80000000000007</v>
      </c>
      <c r="L133" s="139">
        <f t="shared" si="8"/>
        <v>12350</v>
      </c>
      <c r="M133" s="137"/>
    </row>
    <row r="134" spans="1:13" ht="15">
      <c r="A134" s="135"/>
      <c r="B134" s="136" t="s">
        <v>33</v>
      </c>
      <c r="C134" s="137"/>
      <c r="D134" s="137"/>
      <c r="E134" s="135"/>
      <c r="F134" s="138"/>
      <c r="G134" s="135">
        <f>H134+I134+J134+K134</f>
        <v>32</v>
      </c>
      <c r="H134" s="135">
        <v>4</v>
      </c>
      <c r="I134" s="135">
        <v>10</v>
      </c>
      <c r="J134" s="135">
        <v>10</v>
      </c>
      <c r="K134" s="135">
        <v>8</v>
      </c>
      <c r="L134" s="137"/>
      <c r="M134" s="137"/>
    </row>
    <row r="135" spans="1:13" ht="15">
      <c r="A135" s="135"/>
      <c r="B135" s="136" t="s">
        <v>34</v>
      </c>
      <c r="C135" s="137"/>
      <c r="D135" s="137"/>
      <c r="E135" s="135"/>
      <c r="F135" s="138"/>
      <c r="G135" s="139">
        <f>H135+I135+J135+K135</f>
        <v>123.78100000000001</v>
      </c>
      <c r="H135" s="139">
        <f>F90+F91+F92+F119</f>
        <v>22.118000000000002</v>
      </c>
      <c r="I135" s="139">
        <f>F93+F94+F95+F102+F109+F112+F113+F116+F120+F130</f>
        <v>33.566999999999993</v>
      </c>
      <c r="J135" s="139">
        <f>F96+F97+F105+F108+F110+F114+F117+F118+F121+F123</f>
        <v>41.44400000000001</v>
      </c>
      <c r="K135" s="139">
        <f>F98+F100+F103+F104+F106+F111+F115+F126</f>
        <v>26.652000000000001</v>
      </c>
      <c r="L135" s="137"/>
      <c r="M135" s="137"/>
    </row>
    <row r="136" spans="1:13" ht="15">
      <c r="A136" s="135"/>
      <c r="B136" s="136" t="s">
        <v>35</v>
      </c>
      <c r="C136" s="137"/>
      <c r="D136" s="137"/>
      <c r="E136" s="135"/>
      <c r="F136" s="138"/>
      <c r="G136" s="139">
        <f>H136+I136+J136+K136</f>
        <v>2916.2</v>
      </c>
      <c r="H136" s="139">
        <f>H90+H91+H92</f>
        <v>835.8</v>
      </c>
      <c r="I136" s="139">
        <f>I93+I94+I95+I102+I109+I112+I113+I116+I129</f>
        <v>899.5</v>
      </c>
      <c r="J136" s="139">
        <f>J96+J97+J101+J105+J106+J108+J110+J114+J117+J118+J125</f>
        <v>560.90000000000009</v>
      </c>
      <c r="K136" s="139">
        <f>K98+K99+K100+K103+K104+K107+K111+K115</f>
        <v>620</v>
      </c>
      <c r="L136" s="140"/>
      <c r="M136" s="137"/>
    </row>
    <row r="137" spans="1:13" ht="15">
      <c r="A137" s="135"/>
      <c r="B137" s="136" t="s">
        <v>36</v>
      </c>
      <c r="C137" s="137"/>
      <c r="D137" s="137"/>
      <c r="E137" s="135"/>
      <c r="F137" s="138"/>
      <c r="G137" s="139">
        <f>H137+I137+J137+K137</f>
        <v>654.55999999999995</v>
      </c>
      <c r="H137" s="139">
        <f>H119+H123+H124</f>
        <v>247.16</v>
      </c>
      <c r="I137" s="139">
        <f>I120+I121+I130+I132</f>
        <v>172.8</v>
      </c>
      <c r="J137" s="139">
        <f>J122+J127+J131</f>
        <v>152.80000000000001</v>
      </c>
      <c r="K137" s="139">
        <f>K126+K128</f>
        <v>81.800000000000011</v>
      </c>
      <c r="L137" s="139"/>
      <c r="M137" s="137"/>
    </row>
    <row r="138" spans="1:13" ht="15">
      <c r="A138" s="135"/>
      <c r="B138" s="136" t="s">
        <v>37</v>
      </c>
      <c r="C138" s="137"/>
      <c r="D138" s="137"/>
      <c r="E138" s="135"/>
      <c r="F138" s="138"/>
      <c r="G138" s="139">
        <f>H138+I138+J138+K138</f>
        <v>0</v>
      </c>
      <c r="H138" s="139">
        <v>0</v>
      </c>
      <c r="I138" s="139">
        <v>0</v>
      </c>
      <c r="J138" s="139">
        <v>0</v>
      </c>
      <c r="K138" s="139">
        <v>0</v>
      </c>
      <c r="L138" s="137"/>
      <c r="M138" s="137"/>
    </row>
    <row r="139" spans="1:13" ht="15">
      <c r="A139" s="135"/>
      <c r="B139" s="136" t="s">
        <v>39</v>
      </c>
      <c r="C139" s="137"/>
      <c r="D139" s="137"/>
      <c r="E139" s="135"/>
      <c r="F139" s="138"/>
      <c r="G139" s="139">
        <f>SUM(G136:G138)</f>
        <v>3570.7599999999998</v>
      </c>
      <c r="H139" s="139">
        <f>SUM(H136:H138)</f>
        <v>1082.96</v>
      </c>
      <c r="I139" s="139">
        <f>SUM(I136:I138)</f>
        <v>1072.3</v>
      </c>
      <c r="J139" s="139">
        <f>SUM(J136:J138)</f>
        <v>713.7</v>
      </c>
      <c r="K139" s="139">
        <f>SUM(K136:K138)</f>
        <v>701.8</v>
      </c>
      <c r="L139" s="137"/>
      <c r="M139" s="137"/>
    </row>
    <row r="140" spans="1:13">
      <c r="A140" s="13" t="s">
        <v>131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5"/>
    </row>
    <row r="141" spans="1:13">
      <c r="A141" s="195">
        <v>1</v>
      </c>
      <c r="B141" s="196" t="s">
        <v>132</v>
      </c>
      <c r="C141" s="197" t="s">
        <v>25</v>
      </c>
      <c r="D141" s="198" t="s">
        <v>17</v>
      </c>
      <c r="E141" s="199">
        <v>0.38500000000000001</v>
      </c>
      <c r="F141" s="200">
        <v>7.1369999999999996</v>
      </c>
      <c r="G141" s="146">
        <f>H141+I141+J141+K141</f>
        <v>189.55</v>
      </c>
      <c r="H141" s="200"/>
      <c r="I141" s="200">
        <v>189.55</v>
      </c>
      <c r="J141" s="201"/>
      <c r="K141" s="200"/>
      <c r="L141" s="200">
        <v>1002.84</v>
      </c>
      <c r="M141" s="202" t="s">
        <v>42</v>
      </c>
    </row>
    <row r="142" spans="1:13">
      <c r="A142" s="195">
        <v>2</v>
      </c>
      <c r="B142" s="196" t="s">
        <v>133</v>
      </c>
      <c r="C142" s="197" t="s">
        <v>25</v>
      </c>
      <c r="D142" s="198" t="s">
        <v>17</v>
      </c>
      <c r="E142" s="199">
        <v>0.40500000000000003</v>
      </c>
      <c r="F142" s="200">
        <v>5.5179999999999998</v>
      </c>
      <c r="G142" s="146">
        <f>H142+I142+J142+K142</f>
        <v>172.99</v>
      </c>
      <c r="H142" s="200"/>
      <c r="I142" s="200"/>
      <c r="J142" s="200"/>
      <c r="K142" s="200">
        <v>172.99</v>
      </c>
      <c r="L142" s="200"/>
      <c r="M142" s="202" t="s">
        <v>88</v>
      </c>
    </row>
    <row r="143" spans="1:13">
      <c r="A143" s="195">
        <v>3</v>
      </c>
      <c r="B143" s="196" t="s">
        <v>134</v>
      </c>
      <c r="C143" s="197" t="s">
        <v>84</v>
      </c>
      <c r="D143" s="198" t="s">
        <v>17</v>
      </c>
      <c r="E143" s="199">
        <v>0.28000000000000003</v>
      </c>
      <c r="F143" s="200">
        <v>4.5659999999999998</v>
      </c>
      <c r="G143" s="146">
        <f>H143+I143+J143+K143</f>
        <v>139.84</v>
      </c>
      <c r="H143" s="200"/>
      <c r="I143" s="200">
        <v>139.84</v>
      </c>
      <c r="J143" s="200"/>
      <c r="K143" s="200"/>
      <c r="L143" s="200">
        <v>426.35</v>
      </c>
      <c r="M143" s="202" t="s">
        <v>42</v>
      </c>
    </row>
    <row r="144" spans="1:13">
      <c r="A144" s="195">
        <v>4</v>
      </c>
      <c r="B144" s="196" t="s">
        <v>135</v>
      </c>
      <c r="C144" s="197" t="s">
        <v>84</v>
      </c>
      <c r="D144" s="198" t="s">
        <v>17</v>
      </c>
      <c r="E144" s="199">
        <v>0.28000000000000003</v>
      </c>
      <c r="F144" s="200">
        <v>5.6680000000000001</v>
      </c>
      <c r="G144" s="146">
        <f>H144+I144+J144+K144</f>
        <v>135.33000000000001</v>
      </c>
      <c r="H144" s="200"/>
      <c r="I144" s="203">
        <v>135.33000000000001</v>
      </c>
      <c r="J144" s="200"/>
      <c r="K144" s="200"/>
      <c r="L144" s="200">
        <v>406.53</v>
      </c>
      <c r="M144" s="202" t="s">
        <v>42</v>
      </c>
    </row>
    <row r="145" spans="1:13" ht="15">
      <c r="A145" s="135"/>
      <c r="B145" s="136" t="s">
        <v>32</v>
      </c>
      <c r="C145" s="137"/>
      <c r="D145" s="137"/>
      <c r="E145" s="138"/>
      <c r="F145" s="139">
        <f t="shared" ref="F145:L145" si="9">SUM(F141:F144)</f>
        <v>22.888999999999999</v>
      </c>
      <c r="G145" s="139">
        <f t="shared" si="9"/>
        <v>637.71</v>
      </c>
      <c r="H145" s="139">
        <f t="shared" si="9"/>
        <v>0</v>
      </c>
      <c r="I145" s="139">
        <f t="shared" si="9"/>
        <v>464.72</v>
      </c>
      <c r="J145" s="139">
        <f t="shared" si="9"/>
        <v>0</v>
      </c>
      <c r="K145" s="139">
        <f t="shared" si="9"/>
        <v>172.99</v>
      </c>
      <c r="L145" s="139">
        <f t="shared" si="9"/>
        <v>1835.72</v>
      </c>
      <c r="M145" s="137"/>
    </row>
    <row r="146" spans="1:13" ht="15">
      <c r="A146" s="135"/>
      <c r="B146" s="136" t="s">
        <v>33</v>
      </c>
      <c r="C146" s="137"/>
      <c r="D146" s="137"/>
      <c r="E146" s="135"/>
      <c r="F146" s="138"/>
      <c r="G146" s="135">
        <f>H146+I146+J146+K146</f>
        <v>4</v>
      </c>
      <c r="H146" s="135">
        <v>0</v>
      </c>
      <c r="I146" s="135">
        <v>3</v>
      </c>
      <c r="J146" s="135">
        <v>0</v>
      </c>
      <c r="K146" s="135">
        <v>1</v>
      </c>
      <c r="L146" s="137"/>
      <c r="M146" s="137"/>
    </row>
    <row r="147" spans="1:13" ht="15">
      <c r="A147" s="135"/>
      <c r="B147" s="136" t="s">
        <v>34</v>
      </c>
      <c r="C147" s="137"/>
      <c r="D147" s="137"/>
      <c r="E147" s="135"/>
      <c r="F147" s="138"/>
      <c r="G147" s="139">
        <f>H147+I147+J147+K147</f>
        <v>22.888999999999999</v>
      </c>
      <c r="H147" s="139">
        <v>0</v>
      </c>
      <c r="I147" s="139">
        <f>F141+F143+F144</f>
        <v>17.370999999999999</v>
      </c>
      <c r="J147" s="139">
        <v>0</v>
      </c>
      <c r="K147" s="139">
        <f>F142</f>
        <v>5.5179999999999998</v>
      </c>
      <c r="L147" s="137"/>
      <c r="M147" s="137"/>
    </row>
    <row r="148" spans="1:13" ht="15">
      <c r="A148" s="135"/>
      <c r="B148" s="136" t="s">
        <v>35</v>
      </c>
      <c r="C148" s="137"/>
      <c r="D148" s="137"/>
      <c r="E148" s="135"/>
      <c r="F148" s="138"/>
      <c r="G148" s="139">
        <f>H148+I148+J148+K148</f>
        <v>637.71</v>
      </c>
      <c r="H148" s="139">
        <v>0</v>
      </c>
      <c r="I148" s="139">
        <f>I141+I143+I144</f>
        <v>464.72</v>
      </c>
      <c r="J148" s="139">
        <v>0</v>
      </c>
      <c r="K148" s="139">
        <f>K142</f>
        <v>172.99</v>
      </c>
      <c r="L148" s="140"/>
      <c r="M148" s="137"/>
    </row>
    <row r="149" spans="1:13" ht="15">
      <c r="A149" s="135"/>
      <c r="B149" s="136" t="s">
        <v>36</v>
      </c>
      <c r="C149" s="137"/>
      <c r="D149" s="137"/>
      <c r="E149" s="135"/>
      <c r="F149" s="138"/>
      <c r="G149" s="139">
        <f>H149+I149+J149+K149</f>
        <v>0</v>
      </c>
      <c r="H149" s="139">
        <v>0</v>
      </c>
      <c r="I149" s="139">
        <v>0</v>
      </c>
      <c r="J149" s="139">
        <v>0</v>
      </c>
      <c r="K149" s="139">
        <v>0</v>
      </c>
      <c r="L149" s="139"/>
      <c r="M149" s="137"/>
    </row>
    <row r="150" spans="1:13" ht="15">
      <c r="A150" s="135"/>
      <c r="B150" s="136" t="s">
        <v>37</v>
      </c>
      <c r="C150" s="137"/>
      <c r="D150" s="137"/>
      <c r="E150" s="135"/>
      <c r="F150" s="138"/>
      <c r="G150" s="139">
        <f>H150+I150+J150+K150</f>
        <v>0</v>
      </c>
      <c r="H150" s="139">
        <v>0</v>
      </c>
      <c r="I150" s="139">
        <v>0</v>
      </c>
      <c r="J150" s="139">
        <v>0</v>
      </c>
      <c r="K150" s="139">
        <v>0</v>
      </c>
      <c r="L150" s="137"/>
      <c r="M150" s="137"/>
    </row>
    <row r="151" spans="1:13" ht="15">
      <c r="A151" s="135"/>
      <c r="B151" s="136" t="s">
        <v>39</v>
      </c>
      <c r="C151" s="137"/>
      <c r="D151" s="137"/>
      <c r="E151" s="135"/>
      <c r="F151" s="138"/>
      <c r="G151" s="139">
        <f>SUM(G148:G150)</f>
        <v>637.71</v>
      </c>
      <c r="H151" s="139">
        <f>SUM(H148:H150)</f>
        <v>0</v>
      </c>
      <c r="I151" s="139">
        <f>SUM(I148:I150)</f>
        <v>464.72</v>
      </c>
      <c r="J151" s="139">
        <f>SUM(J148:J150)</f>
        <v>0</v>
      </c>
      <c r="K151" s="139">
        <f>SUM(K148:K150)</f>
        <v>172.99</v>
      </c>
      <c r="L151" s="137"/>
      <c r="M151" s="137"/>
    </row>
    <row r="152" spans="1:13">
      <c r="A152" s="204" t="s">
        <v>136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</row>
    <row r="153" spans="1:13" ht="15">
      <c r="A153" s="205">
        <v>1</v>
      </c>
      <c r="B153" s="97" t="s">
        <v>137</v>
      </c>
      <c r="C153" s="206" t="s">
        <v>94</v>
      </c>
      <c r="D153" s="207" t="s">
        <v>17</v>
      </c>
      <c r="E153" s="85">
        <f>305.3/1000</f>
        <v>0.30530000000000002</v>
      </c>
      <c r="F153" s="208">
        <v>3.5720000000000001</v>
      </c>
      <c r="G153" s="209">
        <f t="shared" ref="G153:G169" si="10">H153+I153+J153+K153</f>
        <v>104.45050000000001</v>
      </c>
      <c r="H153" s="210">
        <f>104450.5/1000</f>
        <v>104.45050000000001</v>
      </c>
      <c r="I153" s="211"/>
      <c r="J153" s="212"/>
      <c r="K153" s="211"/>
      <c r="L153" s="211">
        <v>509.05</v>
      </c>
      <c r="M153" s="213" t="s">
        <v>42</v>
      </c>
    </row>
    <row r="154" spans="1:13" ht="15">
      <c r="A154" s="214">
        <v>2</v>
      </c>
      <c r="B154" s="93" t="s">
        <v>138</v>
      </c>
      <c r="C154" s="102" t="s">
        <v>94</v>
      </c>
      <c r="D154" s="215" t="s">
        <v>17</v>
      </c>
      <c r="E154" s="124">
        <f>337.5/1000</f>
        <v>0.33750000000000002</v>
      </c>
      <c r="F154" s="216">
        <v>3.5670000000000002</v>
      </c>
      <c r="G154" s="209">
        <f t="shared" si="10"/>
        <v>146.19185000000002</v>
      </c>
      <c r="H154" s="90"/>
      <c r="I154" s="90">
        <f>146191.85/1000</f>
        <v>146.19185000000002</v>
      </c>
      <c r="J154" s="217"/>
      <c r="K154" s="90"/>
      <c r="L154" s="90">
        <v>572.33000000000004</v>
      </c>
      <c r="M154" s="218" t="s">
        <v>42</v>
      </c>
    </row>
    <row r="155" spans="1:13" ht="15">
      <c r="A155" s="214">
        <v>3</v>
      </c>
      <c r="B155" s="93" t="s">
        <v>139</v>
      </c>
      <c r="C155" s="102" t="s">
        <v>94</v>
      </c>
      <c r="D155" s="215" t="s">
        <v>17</v>
      </c>
      <c r="E155" s="124">
        <f>290.5/1000</f>
        <v>0.29049999999999998</v>
      </c>
      <c r="F155" s="216">
        <v>3.161</v>
      </c>
      <c r="G155" s="209">
        <f t="shared" si="10"/>
        <v>146.65106</v>
      </c>
      <c r="H155" s="90"/>
      <c r="I155" s="90"/>
      <c r="J155" s="90"/>
      <c r="K155" s="90">
        <f>146651.06/1000</f>
        <v>146.65106</v>
      </c>
      <c r="L155" s="90">
        <v>578.72</v>
      </c>
      <c r="M155" s="218" t="s">
        <v>42</v>
      </c>
    </row>
    <row r="156" spans="1:13" ht="15">
      <c r="A156" s="214">
        <v>4</v>
      </c>
      <c r="B156" s="93" t="s">
        <v>140</v>
      </c>
      <c r="C156" s="102" t="s">
        <v>94</v>
      </c>
      <c r="D156" s="215" t="s">
        <v>17</v>
      </c>
      <c r="E156" s="124">
        <f>462.2/1000</f>
        <v>0.4622</v>
      </c>
      <c r="F156" s="216">
        <v>4.5640000000000001</v>
      </c>
      <c r="G156" s="209">
        <f t="shared" si="10"/>
        <v>188.27396999999999</v>
      </c>
      <c r="H156" s="90"/>
      <c r="I156" s="90">
        <f>188273.97/1000</f>
        <v>188.27396999999999</v>
      </c>
      <c r="J156" s="219"/>
      <c r="K156" s="90"/>
      <c r="L156" s="90">
        <v>778.75</v>
      </c>
      <c r="M156" s="218" t="s">
        <v>42</v>
      </c>
    </row>
    <row r="157" spans="1:13" ht="15">
      <c r="A157" s="214">
        <v>5</v>
      </c>
      <c r="B157" s="220" t="s">
        <v>141</v>
      </c>
      <c r="C157" s="102" t="s">
        <v>94</v>
      </c>
      <c r="D157" s="215" t="s">
        <v>17</v>
      </c>
      <c r="E157" s="221">
        <f>380/1000</f>
        <v>0.38</v>
      </c>
      <c r="F157" s="216">
        <v>3.8559999999999999</v>
      </c>
      <c r="G157" s="209">
        <f t="shared" si="10"/>
        <v>172.28310000000002</v>
      </c>
      <c r="H157" s="90">
        <f>172283.1/1000</f>
        <v>172.28310000000002</v>
      </c>
      <c r="I157" s="90"/>
      <c r="J157" s="219"/>
      <c r="K157" s="90"/>
      <c r="L157" s="90">
        <v>704.48</v>
      </c>
      <c r="M157" s="218" t="s">
        <v>42</v>
      </c>
    </row>
    <row r="158" spans="1:13" ht="15">
      <c r="A158" s="214">
        <v>6</v>
      </c>
      <c r="B158" s="220" t="s">
        <v>142</v>
      </c>
      <c r="C158" s="102" t="s">
        <v>94</v>
      </c>
      <c r="D158" s="215" t="s">
        <v>17</v>
      </c>
      <c r="E158" s="221">
        <f>267.4/1000</f>
        <v>0.26739999999999997</v>
      </c>
      <c r="F158" s="216">
        <v>3.9129999999999998</v>
      </c>
      <c r="G158" s="209">
        <f t="shared" si="10"/>
        <v>145.87613000000002</v>
      </c>
      <c r="H158" s="90"/>
      <c r="I158" s="90"/>
      <c r="J158" s="90"/>
      <c r="K158" s="90">
        <f>145876.13/1000</f>
        <v>145.87613000000002</v>
      </c>
      <c r="L158" s="90">
        <v>569.02</v>
      </c>
      <c r="M158" s="218" t="s">
        <v>42</v>
      </c>
    </row>
    <row r="159" spans="1:13" ht="15">
      <c r="A159" s="214">
        <v>7</v>
      </c>
      <c r="B159" s="220" t="s">
        <v>143</v>
      </c>
      <c r="C159" s="102" t="s">
        <v>94</v>
      </c>
      <c r="D159" s="215" t="s">
        <v>17</v>
      </c>
      <c r="E159" s="221">
        <f>367/1000</f>
        <v>0.36699999999999999</v>
      </c>
      <c r="F159" s="216">
        <v>4.1130000000000004</v>
      </c>
      <c r="G159" s="209">
        <f t="shared" si="10"/>
        <v>165.14373000000001</v>
      </c>
      <c r="H159" s="90"/>
      <c r="I159" s="90"/>
      <c r="J159" s="90">
        <f>165143.73/1000</f>
        <v>165.14373000000001</v>
      </c>
      <c r="K159" s="90"/>
      <c r="L159" s="90">
        <v>638.02</v>
      </c>
      <c r="M159" s="218" t="s">
        <v>42</v>
      </c>
    </row>
    <row r="160" spans="1:13" ht="15">
      <c r="A160" s="214">
        <v>8</v>
      </c>
      <c r="B160" s="220" t="s">
        <v>144</v>
      </c>
      <c r="C160" s="102" t="s">
        <v>94</v>
      </c>
      <c r="D160" s="215" t="s">
        <v>17</v>
      </c>
      <c r="E160" s="222">
        <f>295/1000</f>
        <v>0.29499999999999998</v>
      </c>
      <c r="F160" s="223">
        <v>3.2810000000000001</v>
      </c>
      <c r="G160" s="209">
        <f t="shared" si="10"/>
        <v>145.79826</v>
      </c>
      <c r="H160" s="90"/>
      <c r="I160" s="90"/>
      <c r="J160" s="90">
        <f>145798.26/1000</f>
        <v>145.79826</v>
      </c>
      <c r="K160" s="90"/>
      <c r="L160" s="90">
        <v>568.41999999999996</v>
      </c>
      <c r="M160" s="218" t="s">
        <v>42</v>
      </c>
    </row>
    <row r="161" spans="1:13" ht="15">
      <c r="A161" s="214">
        <v>9</v>
      </c>
      <c r="B161" s="220" t="s">
        <v>145</v>
      </c>
      <c r="C161" s="102" t="s">
        <v>94</v>
      </c>
      <c r="D161" s="215" t="s">
        <v>17</v>
      </c>
      <c r="E161" s="222">
        <f>418/1000</f>
        <v>0.41799999999999998</v>
      </c>
      <c r="F161" s="223">
        <v>4.4619999999999997</v>
      </c>
      <c r="G161" s="209">
        <f t="shared" si="10"/>
        <v>176.06913</v>
      </c>
      <c r="H161" s="90"/>
      <c r="I161" s="90"/>
      <c r="J161" s="90"/>
      <c r="K161" s="90">
        <f>176069.13/1000</f>
        <v>176.06913</v>
      </c>
      <c r="L161" s="90">
        <v>718.72</v>
      </c>
      <c r="M161" s="218" t="s">
        <v>42</v>
      </c>
    </row>
    <row r="162" spans="1:13" ht="15">
      <c r="A162" s="214">
        <v>10</v>
      </c>
      <c r="B162" s="220" t="s">
        <v>146</v>
      </c>
      <c r="C162" s="102" t="s">
        <v>94</v>
      </c>
      <c r="D162" s="215" t="s">
        <v>17</v>
      </c>
      <c r="E162" s="222">
        <v>0.29499999999999998</v>
      </c>
      <c r="F162" s="223">
        <v>4.9249999999999998</v>
      </c>
      <c r="G162" s="209">
        <f t="shared" si="10"/>
        <v>101.1</v>
      </c>
      <c r="H162" s="90">
        <v>101.1</v>
      </c>
      <c r="I162" s="90"/>
      <c r="J162" s="90"/>
      <c r="K162" s="90"/>
      <c r="L162" s="90">
        <v>694.07</v>
      </c>
      <c r="M162" s="218" t="s">
        <v>42</v>
      </c>
    </row>
    <row r="163" spans="1:13" ht="15">
      <c r="A163" s="214">
        <v>11</v>
      </c>
      <c r="B163" s="220" t="s">
        <v>147</v>
      </c>
      <c r="C163" s="125" t="s">
        <v>148</v>
      </c>
      <c r="D163" s="92" t="s">
        <v>17</v>
      </c>
      <c r="E163" s="92">
        <v>0.45</v>
      </c>
      <c r="F163" s="92">
        <v>3.3889999999999998</v>
      </c>
      <c r="G163" s="209">
        <f t="shared" si="10"/>
        <v>122.80950999999999</v>
      </c>
      <c r="H163" s="217"/>
      <c r="I163" s="90">
        <f>122809.51/1000</f>
        <v>122.80950999999999</v>
      </c>
      <c r="J163" s="219"/>
      <c r="K163" s="90"/>
      <c r="L163" s="90">
        <v>343.73</v>
      </c>
      <c r="M163" s="218" t="s">
        <v>42</v>
      </c>
    </row>
    <row r="164" spans="1:13" ht="15">
      <c r="A164" s="214">
        <v>12</v>
      </c>
      <c r="B164" s="93" t="s">
        <v>149</v>
      </c>
      <c r="C164" s="125" t="s">
        <v>150</v>
      </c>
      <c r="D164" s="87" t="s">
        <v>17</v>
      </c>
      <c r="E164" s="87">
        <f>150/1000</f>
        <v>0.15</v>
      </c>
      <c r="F164" s="224">
        <v>6.9329999999999998</v>
      </c>
      <c r="G164" s="209">
        <f t="shared" si="10"/>
        <v>53.01229</v>
      </c>
      <c r="H164" s="217"/>
      <c r="I164" s="90">
        <f>53012.29/1000</f>
        <v>53.01229</v>
      </c>
      <c r="J164" s="90"/>
      <c r="K164" s="90"/>
      <c r="L164" s="90">
        <v>54.09</v>
      </c>
      <c r="M164" s="218" t="s">
        <v>42</v>
      </c>
    </row>
    <row r="165" spans="1:13" ht="15">
      <c r="A165" s="214">
        <v>13</v>
      </c>
      <c r="B165" s="93" t="s">
        <v>151</v>
      </c>
      <c r="C165" s="125" t="s">
        <v>148</v>
      </c>
      <c r="D165" s="87" t="s">
        <v>17</v>
      </c>
      <c r="E165" s="87">
        <v>0.2</v>
      </c>
      <c r="F165" s="87">
        <v>3.2869999999999999</v>
      </c>
      <c r="G165" s="209">
        <f t="shared" si="10"/>
        <v>61.96405</v>
      </c>
      <c r="H165" s="217"/>
      <c r="I165" s="90"/>
      <c r="J165" s="90">
        <f>61964.05/1000</f>
        <v>61.96405</v>
      </c>
      <c r="K165" s="90"/>
      <c r="L165" s="90">
        <v>109.47</v>
      </c>
      <c r="M165" s="218" t="s">
        <v>42</v>
      </c>
    </row>
    <row r="166" spans="1:13" ht="15">
      <c r="A166" s="214">
        <v>14</v>
      </c>
      <c r="B166" s="220" t="s">
        <v>152</v>
      </c>
      <c r="C166" s="125" t="s">
        <v>150</v>
      </c>
      <c r="D166" s="87" t="s">
        <v>17</v>
      </c>
      <c r="E166" s="87">
        <f>200/1000</f>
        <v>0.2</v>
      </c>
      <c r="F166" s="87">
        <v>3.8980000000000001</v>
      </c>
      <c r="G166" s="209">
        <f t="shared" si="10"/>
        <v>70.523330000000001</v>
      </c>
      <c r="H166" s="217"/>
      <c r="I166" s="90"/>
      <c r="J166" s="90">
        <f>70523.33/1000</f>
        <v>70.523330000000001</v>
      </c>
      <c r="K166" s="90"/>
      <c r="L166" s="90">
        <v>69.97</v>
      </c>
      <c r="M166" s="218" t="s">
        <v>42</v>
      </c>
    </row>
    <row r="167" spans="1:13" ht="15">
      <c r="A167" s="214">
        <v>15</v>
      </c>
      <c r="B167" s="225" t="s">
        <v>153</v>
      </c>
      <c r="C167" s="102" t="s">
        <v>20</v>
      </c>
      <c r="D167" s="87" t="s">
        <v>21</v>
      </c>
      <c r="E167" s="19">
        <v>40</v>
      </c>
      <c r="F167" s="92">
        <v>3.835</v>
      </c>
      <c r="G167" s="209">
        <f t="shared" si="10"/>
        <v>32.956150000000001</v>
      </c>
      <c r="H167" s="219"/>
      <c r="I167" s="217"/>
      <c r="J167" s="217"/>
      <c r="K167" s="90">
        <v>32.956150000000001</v>
      </c>
      <c r="L167" s="90">
        <v>67.7</v>
      </c>
      <c r="M167" s="218" t="s">
        <v>42</v>
      </c>
    </row>
    <row r="168" spans="1:13" ht="15">
      <c r="A168" s="226"/>
      <c r="B168" s="225" t="s">
        <v>154</v>
      </c>
      <c r="C168" s="102" t="s">
        <v>155</v>
      </c>
      <c r="D168" s="87" t="s">
        <v>129</v>
      </c>
      <c r="E168" s="19">
        <v>108</v>
      </c>
      <c r="F168" s="92"/>
      <c r="G168" s="209">
        <f t="shared" si="10"/>
        <v>125.16</v>
      </c>
      <c r="H168" s="219"/>
      <c r="I168" s="216"/>
      <c r="J168" s="216">
        <v>125.16</v>
      </c>
      <c r="K168" s="90"/>
      <c r="L168" s="90">
        <v>570.53</v>
      </c>
      <c r="M168" s="218" t="s">
        <v>42</v>
      </c>
    </row>
    <row r="169" spans="1:13" ht="15">
      <c r="A169" s="226"/>
      <c r="B169" s="225" t="s">
        <v>156</v>
      </c>
      <c r="C169" s="102" t="s">
        <v>155</v>
      </c>
      <c r="D169" s="87" t="s">
        <v>129</v>
      </c>
      <c r="E169" s="19">
        <v>102</v>
      </c>
      <c r="F169" s="92"/>
      <c r="G169" s="209">
        <f t="shared" si="10"/>
        <v>121.72</v>
      </c>
      <c r="H169" s="219"/>
      <c r="I169" s="216">
        <v>121.72</v>
      </c>
      <c r="J169" s="216"/>
      <c r="K169" s="90"/>
      <c r="L169" s="90">
        <v>552.70000000000005</v>
      </c>
      <c r="M169" s="218" t="s">
        <v>42</v>
      </c>
    </row>
    <row r="170" spans="1:13" ht="15">
      <c r="A170" s="135"/>
      <c r="B170" s="136" t="s">
        <v>32</v>
      </c>
      <c r="C170" s="137"/>
      <c r="D170" s="137"/>
      <c r="E170" s="227"/>
      <c r="F170" s="81">
        <f t="shared" ref="F170:L170" si="11">SUM(F153:F169)</f>
        <v>60.756</v>
      </c>
      <c r="G170" s="81">
        <f t="shared" si="11"/>
        <v>2079.98306</v>
      </c>
      <c r="H170" s="81">
        <f t="shared" si="11"/>
        <v>377.83360000000005</v>
      </c>
      <c r="I170" s="81">
        <f t="shared" si="11"/>
        <v>632.00761999999997</v>
      </c>
      <c r="J170" s="81">
        <f t="shared" si="11"/>
        <v>568.58937000000003</v>
      </c>
      <c r="K170" s="81">
        <f t="shared" si="11"/>
        <v>501.55246999999997</v>
      </c>
      <c r="L170" s="81">
        <f t="shared" si="11"/>
        <v>8099.7700000000013</v>
      </c>
      <c r="M170" s="137"/>
    </row>
    <row r="171" spans="1:13" ht="15">
      <c r="A171" s="135"/>
      <c r="B171" s="136" t="s">
        <v>33</v>
      </c>
      <c r="C171" s="137"/>
      <c r="D171" s="137"/>
      <c r="E171" s="138"/>
      <c r="F171" s="138"/>
      <c r="G171" s="135">
        <f t="shared" ref="G171:G176" si="12">SUM(H171:K171)</f>
        <v>15</v>
      </c>
      <c r="H171" s="135">
        <v>3</v>
      </c>
      <c r="I171" s="135">
        <v>4</v>
      </c>
      <c r="J171" s="135">
        <v>4</v>
      </c>
      <c r="K171" s="135">
        <v>4</v>
      </c>
      <c r="L171" s="228"/>
      <c r="M171" s="137"/>
    </row>
    <row r="172" spans="1:13" ht="15">
      <c r="A172" s="135"/>
      <c r="B172" s="136" t="s">
        <v>34</v>
      </c>
      <c r="C172" s="137"/>
      <c r="D172" s="137"/>
      <c r="E172" s="138"/>
      <c r="F172" s="138"/>
      <c r="G172" s="139">
        <f t="shared" si="12"/>
        <v>60.756</v>
      </c>
      <c r="H172" s="139">
        <f>F153+F157+F162</f>
        <v>12.353</v>
      </c>
      <c r="I172" s="139">
        <f>F154+F156+F163+F164</f>
        <v>18.452999999999999</v>
      </c>
      <c r="J172" s="139">
        <f>F159+F160+F165+F166</f>
        <v>14.579000000000001</v>
      </c>
      <c r="K172" s="139">
        <f>F155+F158+F161+F167</f>
        <v>15.370999999999999</v>
      </c>
      <c r="L172" s="228"/>
      <c r="M172" s="137"/>
    </row>
    <row r="173" spans="1:13" ht="15">
      <c r="A173" s="135"/>
      <c r="B173" s="136" t="s">
        <v>35</v>
      </c>
      <c r="C173" s="137"/>
      <c r="D173" s="137"/>
      <c r="E173" s="138"/>
      <c r="F173" s="138"/>
      <c r="G173" s="139">
        <f t="shared" si="12"/>
        <v>1800.1469099999999</v>
      </c>
      <c r="H173" s="139">
        <f>H153+H157+H162</f>
        <v>377.83360000000005</v>
      </c>
      <c r="I173" s="139">
        <f>I154+I156+I163+I164</f>
        <v>510.28762</v>
      </c>
      <c r="J173" s="139">
        <f>J159+J160+J165+J166</f>
        <v>443.42937000000001</v>
      </c>
      <c r="K173" s="139">
        <f>K155+K158+K161</f>
        <v>468.59631999999999</v>
      </c>
      <c r="L173" s="140"/>
      <c r="M173" s="137"/>
    </row>
    <row r="174" spans="1:13" ht="15">
      <c r="A174" s="135"/>
      <c r="B174" s="136" t="s">
        <v>36</v>
      </c>
      <c r="C174" s="137"/>
      <c r="D174" s="137"/>
      <c r="E174" s="138"/>
      <c r="F174" s="138"/>
      <c r="G174" s="139">
        <f t="shared" si="12"/>
        <v>279.83614999999998</v>
      </c>
      <c r="H174" s="139">
        <v>0</v>
      </c>
      <c r="I174" s="139">
        <f>I169</f>
        <v>121.72</v>
      </c>
      <c r="J174" s="139">
        <f>J168</f>
        <v>125.16</v>
      </c>
      <c r="K174" s="139">
        <f>K167</f>
        <v>32.956150000000001</v>
      </c>
      <c r="L174" s="140"/>
      <c r="M174" s="137"/>
    </row>
    <row r="175" spans="1:13" ht="15">
      <c r="A175" s="135"/>
      <c r="B175" s="136" t="s">
        <v>37</v>
      </c>
      <c r="C175" s="137"/>
      <c r="D175" s="137"/>
      <c r="E175" s="138"/>
      <c r="F175" s="138"/>
      <c r="G175" s="139">
        <f t="shared" si="12"/>
        <v>0</v>
      </c>
      <c r="H175" s="139">
        <v>0</v>
      </c>
      <c r="I175" s="139">
        <v>0</v>
      </c>
      <c r="J175" s="139">
        <v>0</v>
      </c>
      <c r="K175" s="139">
        <v>0</v>
      </c>
      <c r="L175" s="140"/>
      <c r="M175" s="137"/>
    </row>
    <row r="176" spans="1:13" ht="15">
      <c r="A176" s="135"/>
      <c r="B176" s="136" t="s">
        <v>39</v>
      </c>
      <c r="C176" s="137"/>
      <c r="D176" s="137"/>
      <c r="E176" s="138"/>
      <c r="F176" s="138"/>
      <c r="G176" s="139">
        <f t="shared" si="12"/>
        <v>2079.98306</v>
      </c>
      <c r="H176" s="139">
        <f>SUM(H173:H175)</f>
        <v>377.83360000000005</v>
      </c>
      <c r="I176" s="139">
        <f>SUM(I173:I175)</f>
        <v>632.00761999999997</v>
      </c>
      <c r="J176" s="139">
        <f>SUM(J173:J175)</f>
        <v>568.58937000000003</v>
      </c>
      <c r="K176" s="139">
        <f>SUM(K173:K175)</f>
        <v>501.55246999999997</v>
      </c>
      <c r="L176" s="140"/>
      <c r="M176" s="137"/>
    </row>
    <row r="177" spans="1:13">
      <c r="A177" s="13" t="s">
        <v>157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5"/>
    </row>
    <row r="178" spans="1:13" ht="15">
      <c r="A178" s="229">
        <v>1</v>
      </c>
      <c r="B178" s="230" t="s">
        <v>158</v>
      </c>
      <c r="C178" s="231" t="s">
        <v>25</v>
      </c>
      <c r="D178" s="232" t="s">
        <v>17</v>
      </c>
      <c r="E178" s="232">
        <v>0.57999999999999996</v>
      </c>
      <c r="F178" s="233">
        <v>5.3</v>
      </c>
      <c r="G178" s="234">
        <f>SUM(H178:K178)</f>
        <v>194.994</v>
      </c>
      <c r="H178" s="90">
        <v>194.994</v>
      </c>
      <c r="I178" s="90"/>
      <c r="J178" s="90"/>
      <c r="K178" s="209"/>
      <c r="L178" s="235">
        <v>1160</v>
      </c>
      <c r="M178" s="236" t="s">
        <v>42</v>
      </c>
    </row>
    <row r="179" spans="1:13" ht="15">
      <c r="A179" s="237">
        <v>2</v>
      </c>
      <c r="B179" s="230" t="s">
        <v>159</v>
      </c>
      <c r="C179" s="238" t="s">
        <v>25</v>
      </c>
      <c r="D179" s="233" t="s">
        <v>17</v>
      </c>
      <c r="E179" s="239">
        <v>0.57999999999999996</v>
      </c>
      <c r="F179" s="87">
        <v>5.3</v>
      </c>
      <c r="G179" s="240">
        <f>SUM(H179:K179)</f>
        <v>202.86</v>
      </c>
      <c r="H179" s="90"/>
      <c r="I179" s="90"/>
      <c r="J179" s="90"/>
      <c r="K179" s="90">
        <v>202.86</v>
      </c>
      <c r="L179" s="235">
        <v>932</v>
      </c>
      <c r="M179" s="236" t="s">
        <v>42</v>
      </c>
    </row>
    <row r="180" spans="1:13" ht="15">
      <c r="A180" s="241">
        <v>3</v>
      </c>
      <c r="B180" s="242" t="s">
        <v>160</v>
      </c>
      <c r="C180" s="243" t="s">
        <v>25</v>
      </c>
      <c r="D180" s="233" t="s">
        <v>17</v>
      </c>
      <c r="E180" s="239">
        <v>1.2</v>
      </c>
      <c r="F180" s="87">
        <v>13.7</v>
      </c>
      <c r="G180" s="240">
        <f>SUM(H180:K180)</f>
        <v>224.02799999999999</v>
      </c>
      <c r="H180" s="90">
        <v>224.02799999999999</v>
      </c>
      <c r="I180" s="90"/>
      <c r="J180" s="90"/>
      <c r="K180" s="209"/>
      <c r="L180" s="235">
        <v>1038</v>
      </c>
      <c r="M180" s="236" t="s">
        <v>42</v>
      </c>
    </row>
    <row r="181" spans="1:13" ht="15">
      <c r="A181" s="244">
        <v>4</v>
      </c>
      <c r="B181" s="245" t="s">
        <v>161</v>
      </c>
      <c r="C181" s="238" t="s">
        <v>25</v>
      </c>
      <c r="D181" s="232" t="s">
        <v>17</v>
      </c>
      <c r="E181" s="232">
        <v>1.52</v>
      </c>
      <c r="F181" s="246">
        <v>14.9</v>
      </c>
      <c r="G181" s="234">
        <f>SUM(H181:K181)</f>
        <v>494.51100000000002</v>
      </c>
      <c r="H181" s="90"/>
      <c r="I181" s="247">
        <v>494.51100000000002</v>
      </c>
      <c r="J181" s="247"/>
      <c r="K181" s="90"/>
      <c r="L181" s="248">
        <v>2542</v>
      </c>
      <c r="M181" s="236" t="s">
        <v>42</v>
      </c>
    </row>
    <row r="182" spans="1:13" ht="15">
      <c r="A182" s="241">
        <v>5</v>
      </c>
      <c r="B182" s="125" t="s">
        <v>162</v>
      </c>
      <c r="C182" s="93" t="s">
        <v>163</v>
      </c>
      <c r="D182" s="249" t="s">
        <v>17</v>
      </c>
      <c r="E182" s="232">
        <v>1.52</v>
      </c>
      <c r="F182" s="233">
        <v>14.9</v>
      </c>
      <c r="G182" s="234">
        <f>SUM(H182:K182)</f>
        <v>427.54599999999999</v>
      </c>
      <c r="H182" s="90"/>
      <c r="I182" s="90"/>
      <c r="J182" s="90">
        <v>427.54599999999999</v>
      </c>
      <c r="K182" s="90"/>
      <c r="L182" s="250">
        <v>2293</v>
      </c>
      <c r="M182" s="236" t="s">
        <v>42</v>
      </c>
    </row>
    <row r="183" spans="1:13" ht="15">
      <c r="A183" s="241">
        <v>6</v>
      </c>
      <c r="B183" s="125" t="s">
        <v>164</v>
      </c>
      <c r="C183" s="93" t="s">
        <v>165</v>
      </c>
      <c r="D183" s="249" t="s">
        <v>17</v>
      </c>
      <c r="E183" s="232">
        <v>0.26</v>
      </c>
      <c r="F183" s="233">
        <v>14.9</v>
      </c>
      <c r="G183" s="234">
        <f>SUM(H183:J183)</f>
        <v>161.999</v>
      </c>
      <c r="H183" s="90"/>
      <c r="I183" s="90">
        <v>161.999</v>
      </c>
      <c r="J183" s="90"/>
      <c r="K183" s="251"/>
      <c r="L183" s="235">
        <v>403</v>
      </c>
      <c r="M183" s="252" t="s">
        <v>42</v>
      </c>
    </row>
    <row r="184" spans="1:13" ht="15">
      <c r="A184" s="241">
        <v>7</v>
      </c>
      <c r="B184" s="122" t="s">
        <v>166</v>
      </c>
      <c r="C184" s="93" t="s">
        <v>165</v>
      </c>
      <c r="D184" s="249" t="s">
        <v>17</v>
      </c>
      <c r="E184" s="232">
        <v>0.26</v>
      </c>
      <c r="F184" s="233">
        <v>14.9</v>
      </c>
      <c r="G184" s="234">
        <f>SUM(H184:K184)</f>
        <v>161.999</v>
      </c>
      <c r="H184" s="90"/>
      <c r="I184" s="90">
        <v>161.999</v>
      </c>
      <c r="J184" s="247"/>
      <c r="K184" s="90"/>
      <c r="L184" s="235">
        <v>403</v>
      </c>
      <c r="M184" s="252" t="s">
        <v>42</v>
      </c>
    </row>
    <row r="185" spans="1:13" ht="15">
      <c r="A185" s="253">
        <v>8</v>
      </c>
      <c r="B185" s="254" t="s">
        <v>167</v>
      </c>
      <c r="C185" s="255" t="s">
        <v>165</v>
      </c>
      <c r="D185" s="232" t="s">
        <v>17</v>
      </c>
      <c r="E185" s="232">
        <v>0.26</v>
      </c>
      <c r="F185" s="233">
        <v>14.9</v>
      </c>
      <c r="G185" s="234">
        <f>SUM(H185:K185)</f>
        <v>161.999</v>
      </c>
      <c r="H185" s="90"/>
      <c r="I185" s="90"/>
      <c r="J185" s="247">
        <v>161.999</v>
      </c>
      <c r="K185" s="90"/>
      <c r="L185" s="235">
        <v>403</v>
      </c>
      <c r="M185" s="252" t="s">
        <v>42</v>
      </c>
    </row>
    <row r="186" spans="1:13" ht="15">
      <c r="A186" s="241">
        <v>9</v>
      </c>
      <c r="B186" s="122" t="s">
        <v>168</v>
      </c>
      <c r="C186" s="256" t="s">
        <v>20</v>
      </c>
      <c r="D186" s="257" t="s">
        <v>21</v>
      </c>
      <c r="E186" s="257">
        <v>40</v>
      </c>
      <c r="F186" s="257">
        <v>3.3</v>
      </c>
      <c r="G186" s="234">
        <f>SUM(H186:K186)</f>
        <v>40.401000000000003</v>
      </c>
      <c r="H186" s="92"/>
      <c r="I186" s="90">
        <v>40.401000000000003</v>
      </c>
      <c r="J186" s="247"/>
      <c r="K186" s="90"/>
      <c r="L186" s="235">
        <v>83</v>
      </c>
      <c r="M186" s="252" t="s">
        <v>42</v>
      </c>
    </row>
    <row r="187" spans="1:13" ht="15">
      <c r="A187" s="258"/>
      <c r="B187" s="259" t="s">
        <v>32</v>
      </c>
      <c r="C187" s="260"/>
      <c r="D187" s="260"/>
      <c r="E187" s="261"/>
      <c r="F187" s="262">
        <f t="shared" ref="F187:L187" si="13">SUM(F178:F186)</f>
        <v>102.10000000000001</v>
      </c>
      <c r="G187" s="263">
        <f t="shared" si="13"/>
        <v>2070.337</v>
      </c>
      <c r="H187" s="263">
        <f t="shared" si="13"/>
        <v>419.02199999999999</v>
      </c>
      <c r="I187" s="263">
        <f t="shared" si="13"/>
        <v>858.91</v>
      </c>
      <c r="J187" s="263">
        <f t="shared" si="13"/>
        <v>589.54499999999996</v>
      </c>
      <c r="K187" s="263">
        <f t="shared" si="13"/>
        <v>202.86</v>
      </c>
      <c r="L187" s="264">
        <f t="shared" si="13"/>
        <v>9257</v>
      </c>
      <c r="M187" s="265"/>
    </row>
    <row r="188" spans="1:13" ht="15">
      <c r="A188" s="266"/>
      <c r="B188" s="267" t="s">
        <v>33</v>
      </c>
      <c r="C188" s="265"/>
      <c r="D188" s="265"/>
      <c r="E188" s="268"/>
      <c r="F188" s="268"/>
      <c r="G188" s="266">
        <f>SUM(H188:K188)</f>
        <v>9</v>
      </c>
      <c r="H188" s="266">
        <v>2</v>
      </c>
      <c r="I188" s="266">
        <v>4</v>
      </c>
      <c r="J188" s="266">
        <v>2</v>
      </c>
      <c r="K188" s="266">
        <v>1</v>
      </c>
      <c r="L188" s="265"/>
      <c r="M188" s="265"/>
    </row>
    <row r="189" spans="1:13" ht="15">
      <c r="A189" s="266"/>
      <c r="B189" s="267" t="s">
        <v>34</v>
      </c>
      <c r="C189" s="265"/>
      <c r="D189" s="265"/>
      <c r="E189" s="268"/>
      <c r="F189" s="268"/>
      <c r="G189" s="266">
        <f>SUM(H189:K189)</f>
        <v>102.1</v>
      </c>
      <c r="H189" s="263">
        <f>F178+F180</f>
        <v>19</v>
      </c>
      <c r="I189" s="263">
        <f>F181+F183+F184+F186</f>
        <v>48</v>
      </c>
      <c r="J189" s="263">
        <f>F182+F185</f>
        <v>29.8</v>
      </c>
      <c r="K189" s="269">
        <f>F179</f>
        <v>5.3</v>
      </c>
      <c r="L189" s="265"/>
      <c r="M189" s="265"/>
    </row>
    <row r="190" spans="1:13" ht="15">
      <c r="A190" s="266"/>
      <c r="B190" s="267" t="s">
        <v>35</v>
      </c>
      <c r="C190" s="265"/>
      <c r="D190" s="265"/>
      <c r="E190" s="268"/>
      <c r="F190" s="268"/>
      <c r="G190" s="263">
        <f>SUM(H190:K190)</f>
        <v>2029.9360000000001</v>
      </c>
      <c r="H190" s="263">
        <f>H178+H180</f>
        <v>419.02199999999999</v>
      </c>
      <c r="I190" s="263">
        <f>I181+I183+I184</f>
        <v>818.50900000000001</v>
      </c>
      <c r="J190" s="263">
        <f>J182+J185</f>
        <v>589.54499999999996</v>
      </c>
      <c r="K190" s="263">
        <f>K179</f>
        <v>202.86</v>
      </c>
      <c r="L190" s="265"/>
      <c r="M190" s="265"/>
    </row>
    <row r="191" spans="1:13" ht="15">
      <c r="A191" s="266"/>
      <c r="B191" s="267" t="s">
        <v>36</v>
      </c>
      <c r="C191" s="265"/>
      <c r="D191" s="265"/>
      <c r="E191" s="268"/>
      <c r="F191" s="268"/>
      <c r="G191" s="263">
        <f>SUM(H191:K191)</f>
        <v>40.401000000000003</v>
      </c>
      <c r="H191" s="263">
        <v>0</v>
      </c>
      <c r="I191" s="263">
        <f>I186</f>
        <v>40.401000000000003</v>
      </c>
      <c r="J191" s="263">
        <v>0</v>
      </c>
      <c r="K191" s="263">
        <v>0</v>
      </c>
      <c r="L191" s="265"/>
      <c r="M191" s="265"/>
    </row>
    <row r="192" spans="1:13" ht="15">
      <c r="A192" s="266"/>
      <c r="B192" s="267" t="s">
        <v>37</v>
      </c>
      <c r="C192" s="265"/>
      <c r="D192" s="265"/>
      <c r="E192" s="268"/>
      <c r="F192" s="268"/>
      <c r="G192" s="266">
        <f>SUM(H192:K192)</f>
        <v>0</v>
      </c>
      <c r="H192" s="264">
        <v>0</v>
      </c>
      <c r="I192" s="264">
        <v>0</v>
      </c>
      <c r="J192" s="264">
        <v>0</v>
      </c>
      <c r="K192" s="264">
        <v>0</v>
      </c>
      <c r="L192" s="265"/>
      <c r="M192" s="265"/>
    </row>
    <row r="193" spans="1:13" ht="15">
      <c r="A193" s="270"/>
      <c r="B193" s="271" t="s">
        <v>39</v>
      </c>
      <c r="C193" s="272"/>
      <c r="D193" s="272"/>
      <c r="E193" s="273"/>
      <c r="F193" s="273"/>
      <c r="G193" s="274">
        <f>SUM(G190:G192)</f>
        <v>2070.337</v>
      </c>
      <c r="H193" s="274">
        <f>SUM(H190:H192)</f>
        <v>419.02199999999999</v>
      </c>
      <c r="I193" s="274">
        <f>SUM(I190:I192)</f>
        <v>858.91</v>
      </c>
      <c r="J193" s="274">
        <f>SUM(J190:J192)</f>
        <v>589.54499999999996</v>
      </c>
      <c r="K193" s="274">
        <f>SUM(K190:K192)</f>
        <v>202.86</v>
      </c>
      <c r="L193" s="272"/>
      <c r="M193" s="272"/>
    </row>
    <row r="194" spans="1:13">
      <c r="A194" s="13" t="s">
        <v>169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5"/>
    </row>
    <row r="195" spans="1:13">
      <c r="A195" s="275">
        <v>1</v>
      </c>
      <c r="B195" s="276" t="s">
        <v>170</v>
      </c>
      <c r="C195" s="17" t="s">
        <v>94</v>
      </c>
      <c r="D195" s="249" t="s">
        <v>17</v>
      </c>
      <c r="E195" s="16">
        <v>0.38200000000000001</v>
      </c>
      <c r="F195" s="31">
        <v>5.2960000000000003</v>
      </c>
      <c r="G195" s="277">
        <v>269.22000000000003</v>
      </c>
      <c r="H195" s="277">
        <v>269.22000000000003</v>
      </c>
      <c r="I195" s="277"/>
      <c r="J195" s="277"/>
      <c r="K195" s="277"/>
      <c r="L195" s="277">
        <v>1915.85</v>
      </c>
      <c r="M195" s="278" t="s">
        <v>42</v>
      </c>
    </row>
    <row r="196" spans="1:13">
      <c r="A196" s="275">
        <v>2</v>
      </c>
      <c r="B196" s="17" t="s">
        <v>171</v>
      </c>
      <c r="C196" s="17" t="s">
        <v>94</v>
      </c>
      <c r="D196" s="249" t="s">
        <v>17</v>
      </c>
      <c r="E196" s="16">
        <v>0.25</v>
      </c>
      <c r="F196" s="31">
        <v>7.5019999999999998</v>
      </c>
      <c r="G196" s="277">
        <v>164.24</v>
      </c>
      <c r="H196" s="277"/>
      <c r="I196" s="277">
        <v>164.24</v>
      </c>
      <c r="J196" s="277"/>
      <c r="K196" s="277"/>
      <c r="L196" s="277">
        <v>307.98</v>
      </c>
      <c r="M196" s="278" t="s">
        <v>42</v>
      </c>
    </row>
    <row r="197" spans="1:13">
      <c r="A197" s="275">
        <v>3</v>
      </c>
      <c r="B197" s="17" t="s">
        <v>172</v>
      </c>
      <c r="C197" s="17" t="s">
        <v>94</v>
      </c>
      <c r="D197" s="232" t="s">
        <v>17</v>
      </c>
      <c r="E197" s="16">
        <v>0.159</v>
      </c>
      <c r="F197" s="31">
        <v>2.5179999999999998</v>
      </c>
      <c r="G197" s="277">
        <v>165.26</v>
      </c>
      <c r="H197" s="277"/>
      <c r="I197" s="277">
        <v>165.26</v>
      </c>
      <c r="J197" s="277"/>
      <c r="K197" s="277"/>
      <c r="L197" s="277">
        <v>1088.1400000000001</v>
      </c>
      <c r="M197" s="278" t="s">
        <v>42</v>
      </c>
    </row>
    <row r="198" spans="1:13">
      <c r="A198" s="279">
        <v>4</v>
      </c>
      <c r="B198" s="280" t="s">
        <v>173</v>
      </c>
      <c r="C198" s="17" t="s">
        <v>150</v>
      </c>
      <c r="D198" s="249" t="s">
        <v>17</v>
      </c>
      <c r="E198" s="16">
        <v>0.3</v>
      </c>
      <c r="F198" s="281">
        <v>13.753</v>
      </c>
      <c r="G198" s="277">
        <v>188.42</v>
      </c>
      <c r="H198" s="277"/>
      <c r="I198" s="277"/>
      <c r="J198" s="277">
        <v>188.42</v>
      </c>
      <c r="K198" s="277"/>
      <c r="L198" s="277">
        <v>335.41</v>
      </c>
      <c r="M198" s="278" t="s">
        <v>42</v>
      </c>
    </row>
    <row r="199" spans="1:13">
      <c r="A199" s="282"/>
      <c r="B199" s="283"/>
      <c r="C199" s="17" t="s">
        <v>174</v>
      </c>
      <c r="D199" s="69" t="s">
        <v>21</v>
      </c>
      <c r="E199" s="36">
        <v>120</v>
      </c>
      <c r="F199" s="284"/>
      <c r="G199" s="277">
        <v>116.01</v>
      </c>
      <c r="H199" s="277"/>
      <c r="I199" s="277">
        <v>116.01</v>
      </c>
      <c r="J199" s="277"/>
      <c r="K199" s="277"/>
      <c r="L199" s="277">
        <v>172.38</v>
      </c>
      <c r="M199" s="278" t="s">
        <v>42</v>
      </c>
    </row>
    <row r="200" spans="1:13">
      <c r="A200" s="275">
        <v>5</v>
      </c>
      <c r="B200" s="17" t="s">
        <v>175</v>
      </c>
      <c r="C200" s="17" t="s">
        <v>150</v>
      </c>
      <c r="D200" s="249" t="s">
        <v>17</v>
      </c>
      <c r="E200" s="31">
        <v>0.25</v>
      </c>
      <c r="F200" s="31">
        <v>6.7539999999999996</v>
      </c>
      <c r="G200" s="277">
        <v>175.1</v>
      </c>
      <c r="H200" s="277"/>
      <c r="I200" s="277"/>
      <c r="J200" s="277">
        <v>175.1</v>
      </c>
      <c r="K200" s="277"/>
      <c r="L200" s="277">
        <v>348.48</v>
      </c>
      <c r="M200" s="278" t="s">
        <v>42</v>
      </c>
    </row>
    <row r="201" spans="1:13">
      <c r="A201" s="275">
        <v>6</v>
      </c>
      <c r="B201" s="17" t="s">
        <v>176</v>
      </c>
      <c r="C201" s="17" t="s">
        <v>174</v>
      </c>
      <c r="D201" s="16" t="s">
        <v>21</v>
      </c>
      <c r="E201" s="36">
        <v>170</v>
      </c>
      <c r="F201" s="31">
        <v>4.9160000000000004</v>
      </c>
      <c r="G201" s="277">
        <v>162.58000000000001</v>
      </c>
      <c r="H201" s="277">
        <v>162.58000000000001</v>
      </c>
      <c r="I201" s="277"/>
      <c r="J201" s="277"/>
      <c r="K201" s="277"/>
      <c r="L201" s="277">
        <v>241.1</v>
      </c>
      <c r="M201" s="278" t="s">
        <v>42</v>
      </c>
    </row>
    <row r="202" spans="1:13" ht="12.75" customHeight="1">
      <c r="A202" s="275">
        <v>7</v>
      </c>
      <c r="B202" s="285" t="s">
        <v>177</v>
      </c>
      <c r="C202" s="61" t="s">
        <v>178</v>
      </c>
      <c r="D202" s="69" t="s">
        <v>21</v>
      </c>
      <c r="E202" s="286">
        <v>50</v>
      </c>
      <c r="F202" s="62">
        <v>5.8730000000000002</v>
      </c>
      <c r="G202" s="287">
        <v>50.83</v>
      </c>
      <c r="H202" s="287">
        <v>50.83</v>
      </c>
      <c r="I202" s="287"/>
      <c r="J202" s="287"/>
      <c r="K202" s="287"/>
      <c r="L202" s="287">
        <v>76.180000000000007</v>
      </c>
      <c r="M202" s="278" t="s">
        <v>42</v>
      </c>
    </row>
    <row r="203" spans="1:13" ht="12.75" customHeight="1">
      <c r="A203" s="275">
        <v>8</v>
      </c>
      <c r="B203" s="285" t="s">
        <v>179</v>
      </c>
      <c r="C203" s="61" t="s">
        <v>124</v>
      </c>
      <c r="D203" s="69" t="s">
        <v>21</v>
      </c>
      <c r="E203" s="286">
        <v>50</v>
      </c>
      <c r="F203" s="62">
        <v>6.8120000000000003</v>
      </c>
      <c r="G203" s="287">
        <v>50.83</v>
      </c>
      <c r="H203" s="287"/>
      <c r="I203" s="287"/>
      <c r="J203" s="287"/>
      <c r="K203" s="287">
        <v>50.83</v>
      </c>
      <c r="L203" s="287">
        <v>76.180000000000007</v>
      </c>
      <c r="M203" s="278" t="s">
        <v>42</v>
      </c>
    </row>
    <row r="204" spans="1:13" ht="15">
      <c r="A204" s="266"/>
      <c r="B204" s="267" t="s">
        <v>32</v>
      </c>
      <c r="C204" s="265"/>
      <c r="D204" s="265"/>
      <c r="E204" s="268"/>
      <c r="F204" s="263">
        <f t="shared" ref="F204:L204" si="14">SUM(F195:F203)</f>
        <v>53.423999999999999</v>
      </c>
      <c r="G204" s="263">
        <f t="shared" si="14"/>
        <v>1342.4899999999998</v>
      </c>
      <c r="H204" s="263">
        <f t="shared" si="14"/>
        <v>482.63000000000005</v>
      </c>
      <c r="I204" s="263">
        <f t="shared" si="14"/>
        <v>445.51</v>
      </c>
      <c r="J204" s="263">
        <f t="shared" si="14"/>
        <v>363.52</v>
      </c>
      <c r="K204" s="263">
        <f t="shared" si="14"/>
        <v>50.83</v>
      </c>
      <c r="L204" s="263">
        <f t="shared" si="14"/>
        <v>4561.7000000000007</v>
      </c>
      <c r="M204" s="265"/>
    </row>
    <row r="205" spans="1:13" ht="15">
      <c r="A205" s="266"/>
      <c r="B205" s="267" t="s">
        <v>33</v>
      </c>
      <c r="C205" s="265"/>
      <c r="D205" s="265"/>
      <c r="E205" s="268"/>
      <c r="F205" s="268"/>
      <c r="G205" s="266">
        <f>SUM(H205:K205)</f>
        <v>8</v>
      </c>
      <c r="H205" s="266">
        <v>3</v>
      </c>
      <c r="I205" s="266">
        <v>2</v>
      </c>
      <c r="J205" s="266">
        <v>2</v>
      </c>
      <c r="K205" s="266">
        <v>1</v>
      </c>
      <c r="L205" s="265"/>
      <c r="M205" s="265"/>
    </row>
    <row r="206" spans="1:13" ht="15">
      <c r="A206" s="266"/>
      <c r="B206" s="267" t="s">
        <v>34</v>
      </c>
      <c r="C206" s="265"/>
      <c r="D206" s="265"/>
      <c r="E206" s="268"/>
      <c r="F206" s="268"/>
      <c r="G206" s="263">
        <f>SUM(H206:K206)</f>
        <v>53.423999999999992</v>
      </c>
      <c r="H206" s="263">
        <f>F195+F201+F202</f>
        <v>16.085000000000001</v>
      </c>
      <c r="I206" s="263">
        <f>F196+F197</f>
        <v>10.02</v>
      </c>
      <c r="J206" s="263">
        <f>F198+F200</f>
        <v>20.506999999999998</v>
      </c>
      <c r="K206" s="263">
        <f>F203</f>
        <v>6.8120000000000003</v>
      </c>
      <c r="L206" s="265"/>
      <c r="M206" s="265"/>
    </row>
    <row r="207" spans="1:13" ht="15">
      <c r="A207" s="266"/>
      <c r="B207" s="267" t="s">
        <v>35</v>
      </c>
      <c r="C207" s="265"/>
      <c r="D207" s="265"/>
      <c r="E207" s="268"/>
      <c r="F207" s="268"/>
      <c r="G207" s="263">
        <f>SUM(H207:K207)</f>
        <v>962.24</v>
      </c>
      <c r="H207" s="263">
        <f>H195</f>
        <v>269.22000000000003</v>
      </c>
      <c r="I207" s="263">
        <f>I196+I197</f>
        <v>329.5</v>
      </c>
      <c r="J207" s="263">
        <f>J198+J200</f>
        <v>363.52</v>
      </c>
      <c r="K207" s="263">
        <v>0</v>
      </c>
      <c r="L207" s="265"/>
      <c r="M207" s="265"/>
    </row>
    <row r="208" spans="1:13" ht="15">
      <c r="A208" s="266"/>
      <c r="B208" s="267" t="s">
        <v>36</v>
      </c>
      <c r="C208" s="265"/>
      <c r="D208" s="265"/>
      <c r="E208" s="268"/>
      <c r="F208" s="268"/>
      <c r="G208" s="263">
        <f>SUM(H208:K208)</f>
        <v>380.25</v>
      </c>
      <c r="H208" s="263">
        <f>H201+H202</f>
        <v>213.41000000000003</v>
      </c>
      <c r="I208" s="263">
        <f>I199</f>
        <v>116.01</v>
      </c>
      <c r="J208" s="263">
        <v>0</v>
      </c>
      <c r="K208" s="263">
        <f>K203</f>
        <v>50.83</v>
      </c>
      <c r="L208" s="265"/>
      <c r="M208" s="265"/>
    </row>
    <row r="209" spans="1:13" ht="15">
      <c r="A209" s="270"/>
      <c r="B209" s="271" t="s">
        <v>37</v>
      </c>
      <c r="C209" s="272"/>
      <c r="D209" s="272"/>
      <c r="E209" s="273"/>
      <c r="F209" s="273"/>
      <c r="G209" s="270">
        <f>SUM(H209:K209)</f>
        <v>0</v>
      </c>
      <c r="H209" s="288">
        <v>0</v>
      </c>
      <c r="I209" s="274">
        <v>0</v>
      </c>
      <c r="J209" s="289">
        <v>0</v>
      </c>
      <c r="K209" s="288">
        <v>0</v>
      </c>
      <c r="L209" s="272"/>
      <c r="M209" s="272"/>
    </row>
    <row r="210" spans="1:13" ht="15">
      <c r="A210" s="290"/>
      <c r="B210" s="291" t="s">
        <v>39</v>
      </c>
      <c r="C210" s="292"/>
      <c r="D210" s="292"/>
      <c r="E210" s="293"/>
      <c r="F210" s="293"/>
      <c r="G210" s="294">
        <f>SUM(G207:G209)</f>
        <v>1342.49</v>
      </c>
      <c r="H210" s="294">
        <f>SUM(H207:H209)</f>
        <v>482.63000000000005</v>
      </c>
      <c r="I210" s="294">
        <f>SUM(I207:I209)</f>
        <v>445.51</v>
      </c>
      <c r="J210" s="294">
        <f>SUM(J207:J209)</f>
        <v>363.52</v>
      </c>
      <c r="K210" s="294">
        <f>SUM(K207:K209)</f>
        <v>50.83</v>
      </c>
      <c r="L210" s="292"/>
      <c r="M210" s="292"/>
    </row>
    <row r="211" spans="1:13">
      <c r="A211" s="13" t="s">
        <v>180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5"/>
    </row>
    <row r="212" spans="1:13" ht="15">
      <c r="A212" s="295">
        <v>1</v>
      </c>
      <c r="B212" s="17" t="s">
        <v>181</v>
      </c>
      <c r="C212" s="17" t="s">
        <v>94</v>
      </c>
      <c r="D212" s="296" t="s">
        <v>17</v>
      </c>
      <c r="E212" s="295">
        <v>0.55400000000000005</v>
      </c>
      <c r="F212" s="297">
        <v>4.8129999999999997</v>
      </c>
      <c r="G212" s="298">
        <f t="shared" ref="G212:G223" si="15">SUM(H212:K212)</f>
        <v>192.08099999999999</v>
      </c>
      <c r="H212" s="299"/>
      <c r="I212" s="299">
        <v>192.08099999999999</v>
      </c>
      <c r="J212" s="299"/>
      <c r="K212" s="300"/>
      <c r="L212" s="297">
        <v>1098.5</v>
      </c>
      <c r="M212" s="278" t="s">
        <v>42</v>
      </c>
    </row>
    <row r="213" spans="1:13" ht="15">
      <c r="A213" s="295">
        <v>2</v>
      </c>
      <c r="B213" s="17" t="s">
        <v>182</v>
      </c>
      <c r="C213" s="17" t="s">
        <v>94</v>
      </c>
      <c r="D213" s="296" t="s">
        <v>17</v>
      </c>
      <c r="E213" s="295">
        <v>2.8279999999999998</v>
      </c>
      <c r="F213" s="297">
        <v>33.99</v>
      </c>
      <c r="G213" s="298">
        <f t="shared" si="15"/>
        <v>337.11099999999999</v>
      </c>
      <c r="H213" s="300"/>
      <c r="I213" s="299"/>
      <c r="J213" s="300"/>
      <c r="K213" s="299">
        <v>337.11099999999999</v>
      </c>
      <c r="L213" s="297">
        <v>1907.28</v>
      </c>
      <c r="M213" s="278" t="s">
        <v>42</v>
      </c>
    </row>
    <row r="214" spans="1:13" ht="15">
      <c r="A214" s="295">
        <v>3</v>
      </c>
      <c r="B214" s="17" t="s">
        <v>183</v>
      </c>
      <c r="C214" s="17" t="s">
        <v>94</v>
      </c>
      <c r="D214" s="296" t="s">
        <v>17</v>
      </c>
      <c r="E214" s="295">
        <v>1.3029999999999999</v>
      </c>
      <c r="F214" s="297">
        <v>14.365</v>
      </c>
      <c r="G214" s="298">
        <f t="shared" si="15"/>
        <v>370.47199999999998</v>
      </c>
      <c r="H214" s="300"/>
      <c r="I214" s="241"/>
      <c r="J214" s="299">
        <v>370.47199999999998</v>
      </c>
      <c r="K214" s="299"/>
      <c r="L214" s="297">
        <v>1709.46</v>
      </c>
      <c r="M214" s="278" t="s">
        <v>42</v>
      </c>
    </row>
    <row r="215" spans="1:13" ht="15">
      <c r="A215" s="295">
        <v>4</v>
      </c>
      <c r="B215" s="17" t="s">
        <v>184</v>
      </c>
      <c r="C215" s="17" t="s">
        <v>94</v>
      </c>
      <c r="D215" s="296" t="s">
        <v>17</v>
      </c>
      <c r="E215" s="295">
        <v>0.28100000000000003</v>
      </c>
      <c r="F215" s="297">
        <v>3.528</v>
      </c>
      <c r="G215" s="298">
        <f t="shared" si="15"/>
        <v>245.39400000000001</v>
      </c>
      <c r="H215" s="241">
        <v>245.39400000000001</v>
      </c>
      <c r="I215" s="299"/>
      <c r="J215" s="299"/>
      <c r="K215" s="299"/>
      <c r="L215" s="297">
        <v>1597.2</v>
      </c>
      <c r="M215" s="278" t="s">
        <v>42</v>
      </c>
    </row>
    <row r="216" spans="1:13" ht="15">
      <c r="A216" s="301">
        <v>5</v>
      </c>
      <c r="B216" s="280" t="s">
        <v>185</v>
      </c>
      <c r="C216" s="17" t="s">
        <v>94</v>
      </c>
      <c r="D216" s="296" t="s">
        <v>17</v>
      </c>
      <c r="E216" s="241">
        <v>0.223</v>
      </c>
      <c r="F216" s="302">
        <v>3.5489999999999999</v>
      </c>
      <c r="G216" s="298">
        <f>SUM(H216:K216)</f>
        <v>123.827</v>
      </c>
      <c r="H216" s="241">
        <v>123.827</v>
      </c>
      <c r="I216" s="241"/>
      <c r="J216" s="241"/>
      <c r="K216" s="241"/>
      <c r="L216" s="241">
        <v>286.85000000000002</v>
      </c>
      <c r="M216" s="278" t="s">
        <v>42</v>
      </c>
    </row>
    <row r="217" spans="1:13" ht="15">
      <c r="A217" s="303"/>
      <c r="B217" s="283"/>
      <c r="C217" s="17" t="s">
        <v>186</v>
      </c>
      <c r="D217" s="296"/>
      <c r="E217" s="295"/>
      <c r="F217" s="304"/>
      <c r="G217" s="298">
        <f t="shared" si="15"/>
        <v>324.97500000000002</v>
      </c>
      <c r="H217" s="300">
        <v>324.97500000000002</v>
      </c>
      <c r="I217" s="299"/>
      <c r="J217" s="299"/>
      <c r="K217" s="299"/>
      <c r="L217" s="297">
        <v>257.64</v>
      </c>
      <c r="M217" s="278" t="s">
        <v>42</v>
      </c>
    </row>
    <row r="218" spans="1:13" ht="15">
      <c r="A218" s="295">
        <v>6</v>
      </c>
      <c r="B218" s="17" t="s">
        <v>187</v>
      </c>
      <c r="C218" s="17" t="s">
        <v>94</v>
      </c>
      <c r="D218" s="296" t="s">
        <v>17</v>
      </c>
      <c r="E218" s="295">
        <v>0.55400000000000005</v>
      </c>
      <c r="F218" s="297">
        <v>5.6189999999999998</v>
      </c>
      <c r="G218" s="298">
        <f t="shared" si="15"/>
        <v>158.029</v>
      </c>
      <c r="H218" s="300"/>
      <c r="I218" s="299"/>
      <c r="J218" s="299"/>
      <c r="K218" s="299">
        <v>158.029</v>
      </c>
      <c r="L218" s="297">
        <v>1076.5</v>
      </c>
      <c r="M218" s="278" t="s">
        <v>42</v>
      </c>
    </row>
    <row r="219" spans="1:13" ht="15">
      <c r="A219" s="295">
        <v>7</v>
      </c>
      <c r="B219" s="17" t="s">
        <v>188</v>
      </c>
      <c r="C219" s="17" t="s">
        <v>94</v>
      </c>
      <c r="D219" s="296" t="s">
        <v>17</v>
      </c>
      <c r="E219" s="295">
        <v>0.374</v>
      </c>
      <c r="F219" s="297">
        <v>4.8140000000000001</v>
      </c>
      <c r="G219" s="298">
        <f t="shared" si="15"/>
        <v>147.33000000000001</v>
      </c>
      <c r="H219" s="241">
        <v>147.33000000000001</v>
      </c>
      <c r="I219" s="241"/>
      <c r="J219" s="300"/>
      <c r="K219" s="300"/>
      <c r="L219" s="297">
        <v>920.35</v>
      </c>
      <c r="M219" s="278" t="s">
        <v>42</v>
      </c>
    </row>
    <row r="220" spans="1:13" ht="15">
      <c r="A220" s="295">
        <v>8</v>
      </c>
      <c r="B220" s="17" t="s">
        <v>187</v>
      </c>
      <c r="C220" s="17" t="s">
        <v>150</v>
      </c>
      <c r="D220" s="296" t="s">
        <v>17</v>
      </c>
      <c r="E220" s="295">
        <v>0.70399999999999996</v>
      </c>
      <c r="F220" s="297">
        <v>5.6189999999999998</v>
      </c>
      <c r="G220" s="298">
        <f t="shared" si="15"/>
        <v>346.77699999999999</v>
      </c>
      <c r="H220" s="300"/>
      <c r="I220" s="299"/>
      <c r="J220" s="299">
        <v>346.77699999999999</v>
      </c>
      <c r="K220" s="300"/>
      <c r="L220" s="297">
        <v>405.46</v>
      </c>
      <c r="M220" s="278" t="s">
        <v>42</v>
      </c>
    </row>
    <row r="221" spans="1:13" ht="15">
      <c r="A221" s="295">
        <v>9</v>
      </c>
      <c r="B221" s="305" t="s">
        <v>189</v>
      </c>
      <c r="C221" s="17" t="s">
        <v>94</v>
      </c>
      <c r="D221" s="296" t="s">
        <v>17</v>
      </c>
      <c r="E221" s="295">
        <v>0.56699999999999995</v>
      </c>
      <c r="F221" s="297">
        <v>8.5229999999999997</v>
      </c>
      <c r="G221" s="298">
        <f t="shared" si="15"/>
        <v>240.702</v>
      </c>
      <c r="H221" s="300"/>
      <c r="I221" s="300">
        <v>240.702</v>
      </c>
      <c r="J221" s="299"/>
      <c r="K221" s="300"/>
      <c r="L221" s="297">
        <v>1530</v>
      </c>
      <c r="M221" s="278" t="s">
        <v>42</v>
      </c>
    </row>
    <row r="222" spans="1:13" ht="15">
      <c r="A222" s="295">
        <v>10</v>
      </c>
      <c r="B222" s="306" t="s">
        <v>190</v>
      </c>
      <c r="C222" s="17" t="s">
        <v>94</v>
      </c>
      <c r="D222" s="296" t="s">
        <v>17</v>
      </c>
      <c r="E222" s="307">
        <v>0.3</v>
      </c>
      <c r="F222" s="307">
        <v>4.0979999999999999</v>
      </c>
      <c r="G222" s="298">
        <f t="shared" si="15"/>
        <v>187.09</v>
      </c>
      <c r="H222" s="308"/>
      <c r="I222" s="309"/>
      <c r="J222" s="308"/>
      <c r="K222" s="310">
        <v>187.09</v>
      </c>
      <c r="L222" s="307">
        <v>946.37</v>
      </c>
      <c r="M222" s="278" t="s">
        <v>42</v>
      </c>
    </row>
    <row r="223" spans="1:13" ht="15">
      <c r="A223" s="295">
        <v>11</v>
      </c>
      <c r="B223" s="306" t="s">
        <v>191</v>
      </c>
      <c r="C223" s="17" t="s">
        <v>94</v>
      </c>
      <c r="D223" s="296" t="s">
        <v>17</v>
      </c>
      <c r="E223" s="307">
        <v>0.29399999999999998</v>
      </c>
      <c r="F223" s="307">
        <v>4.26</v>
      </c>
      <c r="G223" s="298">
        <f t="shared" si="15"/>
        <v>187.09</v>
      </c>
      <c r="H223" s="308"/>
      <c r="I223" s="310">
        <v>187.09</v>
      </c>
      <c r="J223" s="308"/>
      <c r="K223" s="308"/>
      <c r="L223" s="307">
        <v>946.37</v>
      </c>
      <c r="M223" s="278" t="s">
        <v>42</v>
      </c>
    </row>
    <row r="224" spans="1:13" ht="15">
      <c r="A224" s="135"/>
      <c r="B224" s="136" t="s">
        <v>32</v>
      </c>
      <c r="C224" s="137"/>
      <c r="D224" s="135"/>
      <c r="E224" s="135"/>
      <c r="F224" s="139">
        <f t="shared" ref="F224:L224" si="16">SUM(F212:F223)</f>
        <v>93.177999999999997</v>
      </c>
      <c r="G224" s="139">
        <f t="shared" si="16"/>
        <v>2860.8780000000006</v>
      </c>
      <c r="H224" s="139">
        <f t="shared" si="16"/>
        <v>841.52600000000007</v>
      </c>
      <c r="I224" s="139">
        <f t="shared" si="16"/>
        <v>619.87300000000005</v>
      </c>
      <c r="J224" s="139">
        <f t="shared" si="16"/>
        <v>717.24900000000002</v>
      </c>
      <c r="K224" s="139">
        <f t="shared" si="16"/>
        <v>682.23</v>
      </c>
      <c r="L224" s="139">
        <f t="shared" si="16"/>
        <v>12681.980000000001</v>
      </c>
      <c r="M224" s="137"/>
    </row>
    <row r="225" spans="1:13" ht="15">
      <c r="A225" s="135"/>
      <c r="B225" s="136" t="s">
        <v>33</v>
      </c>
      <c r="C225" s="137"/>
      <c r="D225" s="135"/>
      <c r="E225" s="135"/>
      <c r="F225" s="135"/>
      <c r="G225" s="264">
        <f>SUM(H225:K225)</f>
        <v>11</v>
      </c>
      <c r="H225" s="135">
        <v>3</v>
      </c>
      <c r="I225" s="135">
        <v>3</v>
      </c>
      <c r="J225" s="135">
        <v>2</v>
      </c>
      <c r="K225" s="135">
        <v>3</v>
      </c>
      <c r="L225" s="137"/>
      <c r="M225" s="137"/>
    </row>
    <row r="226" spans="1:13" ht="15">
      <c r="A226" s="135"/>
      <c r="B226" s="136" t="s">
        <v>34</v>
      </c>
      <c r="C226" s="137"/>
      <c r="D226" s="135"/>
      <c r="E226" s="135"/>
      <c r="F226" s="135"/>
      <c r="G226" s="263">
        <f>SUM(H226:K226)</f>
        <v>93.177999999999997</v>
      </c>
      <c r="H226" s="135">
        <f>F215+F216+F219</f>
        <v>11.891</v>
      </c>
      <c r="I226" s="135">
        <f>F212+F221+F223</f>
        <v>17.595999999999997</v>
      </c>
      <c r="J226" s="135">
        <f>F214+F220</f>
        <v>19.984000000000002</v>
      </c>
      <c r="K226" s="139">
        <f>F213+F218+F222</f>
        <v>43.707000000000001</v>
      </c>
      <c r="L226" s="137"/>
      <c r="M226" s="137"/>
    </row>
    <row r="227" spans="1:13" ht="15">
      <c r="A227" s="266"/>
      <c r="B227" s="267" t="s">
        <v>35</v>
      </c>
      <c r="C227" s="265"/>
      <c r="D227" s="265"/>
      <c r="E227" s="268"/>
      <c r="F227" s="268"/>
      <c r="G227" s="263">
        <f>SUM(H227:K227)</f>
        <v>2860.8780000000002</v>
      </c>
      <c r="H227" s="263">
        <f>H215+H216+H217+H219</f>
        <v>841.52600000000007</v>
      </c>
      <c r="I227" s="263">
        <f>I212+I221+I223</f>
        <v>619.87300000000005</v>
      </c>
      <c r="J227" s="263">
        <f>J214+J220</f>
        <v>717.24900000000002</v>
      </c>
      <c r="K227" s="263">
        <f>K213+K218+K222</f>
        <v>682.23</v>
      </c>
      <c r="L227" s="265"/>
      <c r="M227" s="265"/>
    </row>
    <row r="228" spans="1:13" ht="15">
      <c r="A228" s="266"/>
      <c r="B228" s="267" t="s">
        <v>36</v>
      </c>
      <c r="C228" s="265"/>
      <c r="D228" s="265"/>
      <c r="E228" s="268"/>
      <c r="F228" s="268"/>
      <c r="G228" s="263">
        <f>SUM(H228:K228)</f>
        <v>0</v>
      </c>
      <c r="H228" s="263">
        <v>0</v>
      </c>
      <c r="I228" s="263">
        <v>0</v>
      </c>
      <c r="J228" s="263">
        <v>0</v>
      </c>
      <c r="K228" s="263">
        <v>0</v>
      </c>
      <c r="L228" s="265"/>
      <c r="M228" s="265"/>
    </row>
    <row r="229" spans="1:13" ht="15">
      <c r="A229" s="270"/>
      <c r="B229" s="271" t="s">
        <v>37</v>
      </c>
      <c r="C229" s="272"/>
      <c r="D229" s="272"/>
      <c r="E229" s="273"/>
      <c r="F229" s="273"/>
      <c r="G229" s="270">
        <f>SUM(H229:K229)</f>
        <v>0</v>
      </c>
      <c r="H229" s="288">
        <v>0</v>
      </c>
      <c r="I229" s="274">
        <v>0</v>
      </c>
      <c r="J229" s="289">
        <v>0</v>
      </c>
      <c r="K229" s="288">
        <v>0</v>
      </c>
      <c r="L229" s="272"/>
      <c r="M229" s="272"/>
    </row>
    <row r="230" spans="1:13" ht="15">
      <c r="A230" s="290"/>
      <c r="B230" s="291" t="s">
        <v>39</v>
      </c>
      <c r="C230" s="292"/>
      <c r="D230" s="292"/>
      <c r="E230" s="293"/>
      <c r="F230" s="293"/>
      <c r="G230" s="294">
        <f>SUM(G227:G229)</f>
        <v>2860.8780000000002</v>
      </c>
      <c r="H230" s="294">
        <f>SUM(H227:H229)</f>
        <v>841.52600000000007</v>
      </c>
      <c r="I230" s="294">
        <f>SUM(I227:I229)</f>
        <v>619.87300000000005</v>
      </c>
      <c r="J230" s="294">
        <f>SUM(J227:J229)</f>
        <v>717.24900000000002</v>
      </c>
      <c r="K230" s="294">
        <f>SUM(K227:K229)</f>
        <v>682.23</v>
      </c>
      <c r="L230" s="292"/>
      <c r="M230" s="292"/>
    </row>
    <row r="231" spans="1:13">
      <c r="A231" s="13" t="s">
        <v>192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5"/>
    </row>
    <row r="232" spans="1:13" ht="15">
      <c r="A232" s="311">
        <v>1</v>
      </c>
      <c r="B232" s="312" t="s">
        <v>193</v>
      </c>
      <c r="C232" s="17" t="s">
        <v>94</v>
      </c>
      <c r="D232" s="313" t="s">
        <v>17</v>
      </c>
      <c r="E232" s="314">
        <v>0.54700000000000004</v>
      </c>
      <c r="F232" s="315">
        <v>6.9561999999999999</v>
      </c>
      <c r="G232" s="316">
        <f>SUM(H232:K232)</f>
        <v>454</v>
      </c>
      <c r="H232" s="316">
        <v>454</v>
      </c>
      <c r="I232" s="316"/>
      <c r="J232" s="316"/>
      <c r="K232" s="316"/>
      <c r="L232" s="316">
        <v>2145</v>
      </c>
      <c r="M232" s="28" t="s">
        <v>42</v>
      </c>
    </row>
    <row r="233" spans="1:13" ht="15">
      <c r="A233" s="311">
        <v>2</v>
      </c>
      <c r="B233" s="312" t="s">
        <v>194</v>
      </c>
      <c r="C233" s="17" t="s">
        <v>94</v>
      </c>
      <c r="D233" s="313" t="s">
        <v>17</v>
      </c>
      <c r="E233" s="314">
        <v>0.66500000000000004</v>
      </c>
      <c r="F233" s="315">
        <v>6.3019999999999996</v>
      </c>
      <c r="G233" s="316">
        <f t="shared" ref="G233:G242" si="17">SUM(H233:K233)</f>
        <v>472</v>
      </c>
      <c r="H233" s="316">
        <v>472</v>
      </c>
      <c r="I233" s="316"/>
      <c r="J233" s="316"/>
      <c r="K233" s="316"/>
      <c r="L233" s="316">
        <v>1943</v>
      </c>
      <c r="M233" s="28" t="s">
        <v>42</v>
      </c>
    </row>
    <row r="234" spans="1:13" ht="15">
      <c r="A234" s="311">
        <v>3</v>
      </c>
      <c r="B234" s="312" t="s">
        <v>195</v>
      </c>
      <c r="C234" s="17" t="s">
        <v>94</v>
      </c>
      <c r="D234" s="313" t="s">
        <v>17</v>
      </c>
      <c r="E234" s="315">
        <v>0.84</v>
      </c>
      <c r="F234" s="315">
        <v>8.3360000000000003</v>
      </c>
      <c r="G234" s="316">
        <f t="shared" si="17"/>
        <v>447</v>
      </c>
      <c r="H234" s="316">
        <v>447</v>
      </c>
      <c r="I234" s="316"/>
      <c r="J234" s="317"/>
      <c r="K234" s="316"/>
      <c r="L234" s="316">
        <v>2110</v>
      </c>
      <c r="M234" s="28" t="s">
        <v>42</v>
      </c>
    </row>
    <row r="235" spans="1:13" ht="15">
      <c r="A235" s="311">
        <v>4</v>
      </c>
      <c r="B235" s="312" t="s">
        <v>196</v>
      </c>
      <c r="C235" s="17" t="s">
        <v>94</v>
      </c>
      <c r="D235" s="313" t="s">
        <v>17</v>
      </c>
      <c r="E235" s="315">
        <v>0.377</v>
      </c>
      <c r="F235" s="315">
        <v>2.0720000000000001</v>
      </c>
      <c r="G235" s="316">
        <f t="shared" si="17"/>
        <v>108</v>
      </c>
      <c r="H235" s="316"/>
      <c r="I235" s="316">
        <v>108</v>
      </c>
      <c r="J235" s="316"/>
      <c r="K235" s="316"/>
      <c r="L235" s="316">
        <v>803</v>
      </c>
      <c r="M235" s="28" t="s">
        <v>42</v>
      </c>
    </row>
    <row r="236" spans="1:13" ht="15">
      <c r="A236" s="311">
        <v>5</v>
      </c>
      <c r="B236" s="312" t="s">
        <v>197</v>
      </c>
      <c r="C236" s="17" t="s">
        <v>94</v>
      </c>
      <c r="D236" s="313" t="s">
        <v>17</v>
      </c>
      <c r="E236" s="315">
        <v>0.442</v>
      </c>
      <c r="F236" s="315">
        <v>4.2489999999999997</v>
      </c>
      <c r="G236" s="316">
        <f t="shared" si="17"/>
        <v>395</v>
      </c>
      <c r="H236" s="316"/>
      <c r="I236" s="318"/>
      <c r="J236" s="316">
        <v>395</v>
      </c>
      <c r="K236" s="316"/>
      <c r="L236" s="316">
        <v>2001</v>
      </c>
      <c r="M236" s="28" t="s">
        <v>42</v>
      </c>
    </row>
    <row r="237" spans="1:13" ht="15">
      <c r="A237" s="311">
        <v>6</v>
      </c>
      <c r="B237" s="312" t="s">
        <v>198</v>
      </c>
      <c r="C237" s="17" t="s">
        <v>94</v>
      </c>
      <c r="D237" s="313" t="s">
        <v>17</v>
      </c>
      <c r="E237" s="315">
        <v>0.56499999999999995</v>
      </c>
      <c r="F237" s="315">
        <v>4.3499999999999996</v>
      </c>
      <c r="G237" s="316">
        <f t="shared" si="17"/>
        <v>506</v>
      </c>
      <c r="H237" s="316"/>
      <c r="I237" s="319"/>
      <c r="J237" s="319"/>
      <c r="K237" s="316">
        <v>506</v>
      </c>
      <c r="L237" s="316">
        <v>1110</v>
      </c>
      <c r="M237" s="28" t="s">
        <v>42</v>
      </c>
    </row>
    <row r="238" spans="1:13" ht="15">
      <c r="A238" s="311">
        <v>7</v>
      </c>
      <c r="B238" s="312" t="s">
        <v>199</v>
      </c>
      <c r="C238" s="17" t="s">
        <v>94</v>
      </c>
      <c r="D238" s="313" t="s">
        <v>17</v>
      </c>
      <c r="E238" s="315">
        <v>0.59299999999999997</v>
      </c>
      <c r="F238" s="315">
        <v>4.79</v>
      </c>
      <c r="G238" s="316">
        <f t="shared" si="17"/>
        <v>562</v>
      </c>
      <c r="H238" s="316"/>
      <c r="I238" s="316">
        <v>562</v>
      </c>
      <c r="J238" s="316"/>
      <c r="K238" s="316"/>
      <c r="L238" s="316">
        <v>2003</v>
      </c>
      <c r="M238" s="28" t="s">
        <v>42</v>
      </c>
    </row>
    <row r="239" spans="1:13" ht="15">
      <c r="A239" s="311">
        <v>8</v>
      </c>
      <c r="B239" s="312" t="s">
        <v>200</v>
      </c>
      <c r="C239" s="17" t="s">
        <v>94</v>
      </c>
      <c r="D239" s="313" t="s">
        <v>17</v>
      </c>
      <c r="E239" s="315">
        <v>0.49099999999999999</v>
      </c>
      <c r="F239" s="315">
        <v>4.3</v>
      </c>
      <c r="G239" s="316">
        <f t="shared" si="17"/>
        <v>336</v>
      </c>
      <c r="H239" s="318"/>
      <c r="I239" s="318"/>
      <c r="J239" s="318"/>
      <c r="K239" s="318">
        <v>336</v>
      </c>
      <c r="L239" s="318">
        <v>1588</v>
      </c>
      <c r="M239" s="28" t="s">
        <v>42</v>
      </c>
    </row>
    <row r="240" spans="1:13" ht="15">
      <c r="A240" s="311">
        <v>9</v>
      </c>
      <c r="B240" s="312" t="s">
        <v>201</v>
      </c>
      <c r="C240" s="17" t="s">
        <v>150</v>
      </c>
      <c r="D240" s="313" t="s">
        <v>17</v>
      </c>
      <c r="E240" s="315">
        <v>0.2</v>
      </c>
      <c r="F240" s="315">
        <v>9.4090000000000007</v>
      </c>
      <c r="G240" s="316">
        <f t="shared" si="17"/>
        <v>177</v>
      </c>
      <c r="H240" s="316"/>
      <c r="I240" s="316">
        <v>177</v>
      </c>
      <c r="J240" s="316"/>
      <c r="K240" s="316"/>
      <c r="L240" s="316">
        <v>218</v>
      </c>
      <c r="M240" s="28" t="s">
        <v>42</v>
      </c>
    </row>
    <row r="241" spans="1:13" ht="15">
      <c r="A241" s="311">
        <v>10</v>
      </c>
      <c r="B241" s="312" t="s">
        <v>202</v>
      </c>
      <c r="C241" s="17" t="s">
        <v>150</v>
      </c>
      <c r="D241" s="313" t="s">
        <v>17</v>
      </c>
      <c r="E241" s="315">
        <v>0.3</v>
      </c>
      <c r="F241" s="315">
        <v>8.4309999999999992</v>
      </c>
      <c r="G241" s="316">
        <f t="shared" si="17"/>
        <v>258</v>
      </c>
      <c r="H241" s="318"/>
      <c r="I241" s="318"/>
      <c r="J241" s="318">
        <v>258</v>
      </c>
      <c r="K241" s="318"/>
      <c r="L241" s="318">
        <v>260</v>
      </c>
      <c r="M241" s="28" t="s">
        <v>42</v>
      </c>
    </row>
    <row r="242" spans="1:13" ht="15">
      <c r="A242" s="311">
        <v>11</v>
      </c>
      <c r="B242" s="312" t="s">
        <v>203</v>
      </c>
      <c r="C242" s="17" t="s">
        <v>150</v>
      </c>
      <c r="D242" s="313" t="s">
        <v>17</v>
      </c>
      <c r="E242" s="315">
        <v>0.2</v>
      </c>
      <c r="F242" s="315">
        <v>12.615</v>
      </c>
      <c r="G242" s="316">
        <f t="shared" si="17"/>
        <v>179</v>
      </c>
      <c r="H242" s="318"/>
      <c r="I242" s="318"/>
      <c r="J242" s="318">
        <v>179</v>
      </c>
      <c r="K242" s="318"/>
      <c r="L242" s="318">
        <v>218</v>
      </c>
      <c r="M242" s="28" t="s">
        <v>42</v>
      </c>
    </row>
    <row r="243" spans="1:13" ht="15">
      <c r="A243" s="266"/>
      <c r="B243" s="267" t="s">
        <v>32</v>
      </c>
      <c r="C243" s="265"/>
      <c r="D243" s="265"/>
      <c r="E243" s="268"/>
      <c r="F243" s="263">
        <f t="shared" ref="F243:L243" si="18">SUM(F231:F242)</f>
        <v>71.810199999999995</v>
      </c>
      <c r="G243" s="263">
        <f t="shared" si="18"/>
        <v>3894</v>
      </c>
      <c r="H243" s="263">
        <f t="shared" si="18"/>
        <v>1373</v>
      </c>
      <c r="I243" s="263">
        <f t="shared" si="18"/>
        <v>847</v>
      </c>
      <c r="J243" s="263">
        <f t="shared" si="18"/>
        <v>832</v>
      </c>
      <c r="K243" s="263">
        <f t="shared" si="18"/>
        <v>842</v>
      </c>
      <c r="L243" s="263">
        <f t="shared" si="18"/>
        <v>14399</v>
      </c>
      <c r="M243" s="265"/>
    </row>
    <row r="244" spans="1:13" ht="15">
      <c r="A244" s="266"/>
      <c r="B244" s="267" t="s">
        <v>33</v>
      </c>
      <c r="C244" s="265"/>
      <c r="D244" s="265"/>
      <c r="E244" s="268"/>
      <c r="F244" s="268"/>
      <c r="G244" s="266">
        <f>SUM(H244:K244)</f>
        <v>11</v>
      </c>
      <c r="H244" s="266">
        <v>3</v>
      </c>
      <c r="I244" s="266">
        <v>3</v>
      </c>
      <c r="J244" s="266">
        <v>3</v>
      </c>
      <c r="K244" s="266">
        <v>2</v>
      </c>
      <c r="L244" s="265"/>
      <c r="M244" s="265"/>
    </row>
    <row r="245" spans="1:13" ht="15">
      <c r="A245" s="266"/>
      <c r="B245" s="267" t="s">
        <v>34</v>
      </c>
      <c r="C245" s="265"/>
      <c r="D245" s="265"/>
      <c r="E245" s="268"/>
      <c r="F245" s="268"/>
      <c r="G245" s="266">
        <f>SUM(H245:K245)</f>
        <v>71.810200000000009</v>
      </c>
      <c r="H245" s="263">
        <f>F232+F233+F234</f>
        <v>21.594200000000001</v>
      </c>
      <c r="I245" s="263">
        <f>F235+F238+F240</f>
        <v>16.271000000000001</v>
      </c>
      <c r="J245" s="263">
        <f>F236+F241+F242</f>
        <v>25.295000000000002</v>
      </c>
      <c r="K245" s="269">
        <f>F237+F239</f>
        <v>8.6499999999999986</v>
      </c>
      <c r="L245" s="265"/>
      <c r="M245" s="265"/>
    </row>
    <row r="246" spans="1:13" ht="15">
      <c r="A246" s="266"/>
      <c r="B246" s="267" t="s">
        <v>35</v>
      </c>
      <c r="C246" s="265"/>
      <c r="D246" s="265"/>
      <c r="E246" s="268"/>
      <c r="F246" s="268"/>
      <c r="G246" s="263">
        <f>SUM(H246:K246)</f>
        <v>3894</v>
      </c>
      <c r="H246" s="263">
        <f>H232+H233+H234</f>
        <v>1373</v>
      </c>
      <c r="I246" s="263">
        <f>I235+I238+I240</f>
        <v>847</v>
      </c>
      <c r="J246" s="263">
        <f>J236+J241+J242</f>
        <v>832</v>
      </c>
      <c r="K246" s="263">
        <f>K237+K239</f>
        <v>842</v>
      </c>
      <c r="L246" s="265"/>
      <c r="M246" s="265"/>
    </row>
    <row r="247" spans="1:13" ht="15">
      <c r="A247" s="266"/>
      <c r="B247" s="267" t="s">
        <v>36</v>
      </c>
      <c r="C247" s="265"/>
      <c r="D247" s="265"/>
      <c r="E247" s="268"/>
      <c r="F247" s="268"/>
      <c r="G247" s="263">
        <f>SUM(H247:K247)</f>
        <v>0</v>
      </c>
      <c r="H247" s="263">
        <v>0</v>
      </c>
      <c r="I247" s="263">
        <v>0</v>
      </c>
      <c r="J247" s="263">
        <v>0</v>
      </c>
      <c r="K247" s="263">
        <v>0</v>
      </c>
      <c r="L247" s="265"/>
      <c r="M247" s="265"/>
    </row>
    <row r="248" spans="1:13" ht="15">
      <c r="A248" s="270"/>
      <c r="B248" s="271" t="s">
        <v>37</v>
      </c>
      <c r="C248" s="272"/>
      <c r="D248" s="272"/>
      <c r="E248" s="273"/>
      <c r="F248" s="273"/>
      <c r="G248" s="270">
        <f>SUM(H248:K248)</f>
        <v>0</v>
      </c>
      <c r="H248" s="288">
        <v>0</v>
      </c>
      <c r="I248" s="274">
        <v>0</v>
      </c>
      <c r="J248" s="289">
        <v>0</v>
      </c>
      <c r="K248" s="288">
        <v>0</v>
      </c>
      <c r="L248" s="272"/>
      <c r="M248" s="272"/>
    </row>
    <row r="249" spans="1:13" ht="15">
      <c r="A249" s="290"/>
      <c r="B249" s="291" t="s">
        <v>39</v>
      </c>
      <c r="C249" s="292"/>
      <c r="D249" s="292"/>
      <c r="E249" s="293"/>
      <c r="F249" s="293"/>
      <c r="G249" s="294">
        <f>SUM(G246:G248)</f>
        <v>3894</v>
      </c>
      <c r="H249" s="294">
        <f>SUM(H246:H248)</f>
        <v>1373</v>
      </c>
      <c r="I249" s="294">
        <f>SUM(I246:I248)</f>
        <v>847</v>
      </c>
      <c r="J249" s="294">
        <f>SUM(J246:J248)</f>
        <v>832</v>
      </c>
      <c r="K249" s="294">
        <f>SUM(K246:K248)</f>
        <v>842</v>
      </c>
      <c r="L249" s="292"/>
      <c r="M249" s="292"/>
    </row>
    <row r="250" spans="1:13" ht="15">
      <c r="A250" s="320"/>
      <c r="B250" s="321" t="s">
        <v>204</v>
      </c>
      <c r="C250" s="322"/>
      <c r="D250" s="322"/>
      <c r="E250" s="323"/>
      <c r="F250" s="324">
        <f>SUM(F15+F41+F57+F82+F133+F145+F170+F187+F204+F224+F243)</f>
        <v>795.90920000000006</v>
      </c>
      <c r="G250" s="324">
        <f t="shared" ref="G250:L256" si="19">SUM(G15+G41+G57+G82+G133+G145+G170+G187+G204+G224+G243)</f>
        <v>27286.652059999997</v>
      </c>
      <c r="H250" s="324">
        <f t="shared" si="19"/>
        <v>6751.0515999999998</v>
      </c>
      <c r="I250" s="324">
        <f t="shared" si="19"/>
        <v>7987.3766200000009</v>
      </c>
      <c r="J250" s="324">
        <f t="shared" si="19"/>
        <v>6353.5243699999992</v>
      </c>
      <c r="K250" s="324">
        <f t="shared" si="19"/>
        <v>6194.6994699999996</v>
      </c>
      <c r="L250" s="324">
        <f t="shared" si="19"/>
        <v>104533.89</v>
      </c>
      <c r="M250" s="322"/>
    </row>
    <row r="251" spans="1:13" ht="15">
      <c r="A251" s="320"/>
      <c r="B251" s="325" t="s">
        <v>33</v>
      </c>
      <c r="C251" s="322"/>
      <c r="D251" s="322"/>
      <c r="E251" s="323"/>
      <c r="F251" s="323"/>
      <c r="G251" s="326">
        <f t="shared" si="19"/>
        <v>131</v>
      </c>
      <c r="H251" s="326">
        <f t="shared" si="19"/>
        <v>25</v>
      </c>
      <c r="I251" s="326">
        <f t="shared" si="19"/>
        <v>40</v>
      </c>
      <c r="J251" s="326">
        <f t="shared" si="19"/>
        <v>35</v>
      </c>
      <c r="K251" s="326">
        <f t="shared" si="19"/>
        <v>31</v>
      </c>
      <c r="L251" s="322"/>
      <c r="M251" s="322"/>
    </row>
    <row r="252" spans="1:13" ht="15">
      <c r="A252" s="320"/>
      <c r="B252" s="325" t="s">
        <v>34</v>
      </c>
      <c r="C252" s="322"/>
      <c r="D252" s="322"/>
      <c r="E252" s="323"/>
      <c r="F252" s="323"/>
      <c r="G252" s="324">
        <f t="shared" si="19"/>
        <v>795.90920000000006</v>
      </c>
      <c r="H252" s="324">
        <f t="shared" si="19"/>
        <v>148.61619999999999</v>
      </c>
      <c r="I252" s="324">
        <f t="shared" si="19"/>
        <v>252.92400000000004</v>
      </c>
      <c r="J252" s="324">
        <f t="shared" si="19"/>
        <v>227.58600000000007</v>
      </c>
      <c r="K252" s="324">
        <f t="shared" si="19"/>
        <v>166.78299999999999</v>
      </c>
      <c r="L252" s="322"/>
      <c r="M252" s="322"/>
    </row>
    <row r="253" spans="1:13" ht="15">
      <c r="A253" s="320"/>
      <c r="B253" s="325" t="s">
        <v>35</v>
      </c>
      <c r="C253" s="322"/>
      <c r="D253" s="322"/>
      <c r="E253" s="323"/>
      <c r="F253" s="323"/>
      <c r="G253" s="324">
        <f t="shared" si="19"/>
        <v>24831.798910000001</v>
      </c>
      <c r="H253" s="324">
        <f t="shared" si="19"/>
        <v>5987.4816000000001</v>
      </c>
      <c r="I253" s="324">
        <f t="shared" si="19"/>
        <v>7307.5396199999996</v>
      </c>
      <c r="J253" s="324">
        <f t="shared" si="19"/>
        <v>5971.2643699999999</v>
      </c>
      <c r="K253" s="324">
        <f t="shared" si="19"/>
        <v>5565.51332</v>
      </c>
      <c r="L253" s="322"/>
      <c r="M253" s="322"/>
    </row>
    <row r="254" spans="1:13" ht="15">
      <c r="A254" s="320"/>
      <c r="B254" s="325" t="s">
        <v>36</v>
      </c>
      <c r="C254" s="322"/>
      <c r="D254" s="322"/>
      <c r="E254" s="323"/>
      <c r="F254" s="323"/>
      <c r="G254" s="324">
        <f t="shared" si="19"/>
        <v>2454.8531499999999</v>
      </c>
      <c r="H254" s="324">
        <f t="shared" si="19"/>
        <v>763.56999999999994</v>
      </c>
      <c r="I254" s="324">
        <f t="shared" si="19"/>
        <v>679.83699999999999</v>
      </c>
      <c r="J254" s="324">
        <f t="shared" si="19"/>
        <v>382.26</v>
      </c>
      <c r="K254" s="324">
        <f t="shared" si="19"/>
        <v>629.18615000000011</v>
      </c>
      <c r="L254" s="322"/>
      <c r="M254" s="322"/>
    </row>
    <row r="255" spans="1:13" ht="15">
      <c r="A255" s="327"/>
      <c r="B255" s="328" t="s">
        <v>37</v>
      </c>
      <c r="C255" s="329"/>
      <c r="D255" s="329"/>
      <c r="E255" s="330"/>
      <c r="F255" s="330"/>
      <c r="G255" s="324">
        <f t="shared" si="19"/>
        <v>0</v>
      </c>
      <c r="H255" s="324">
        <f t="shared" si="19"/>
        <v>0</v>
      </c>
      <c r="I255" s="324">
        <f t="shared" si="19"/>
        <v>0</v>
      </c>
      <c r="J255" s="324">
        <f t="shared" si="19"/>
        <v>0</v>
      </c>
      <c r="K255" s="324">
        <f t="shared" si="19"/>
        <v>0</v>
      </c>
      <c r="L255" s="329"/>
      <c r="M255" s="329"/>
    </row>
    <row r="256" spans="1:13" ht="15">
      <c r="A256" s="331"/>
      <c r="B256" s="332" t="s">
        <v>39</v>
      </c>
      <c r="C256" s="333"/>
      <c r="D256" s="333"/>
      <c r="E256" s="334"/>
      <c r="F256" s="334"/>
      <c r="G256" s="324">
        <f t="shared" si="19"/>
        <v>27286.65206</v>
      </c>
      <c r="H256" s="324">
        <f t="shared" si="19"/>
        <v>6751.0515999999998</v>
      </c>
      <c r="I256" s="324">
        <f t="shared" si="19"/>
        <v>7987.3766200000009</v>
      </c>
      <c r="J256" s="324">
        <f t="shared" si="19"/>
        <v>6353.5243699999992</v>
      </c>
      <c r="K256" s="324">
        <f t="shared" si="19"/>
        <v>6194.6994699999996</v>
      </c>
      <c r="L256" s="333"/>
      <c r="M256" s="333"/>
    </row>
    <row r="259" spans="1:13">
      <c r="A259" s="335" t="s">
        <v>205</v>
      </c>
      <c r="B259" s="335"/>
      <c r="C259" s="335"/>
      <c r="D259" s="335"/>
      <c r="E259" s="335"/>
      <c r="F259" s="335"/>
      <c r="G259" s="335"/>
      <c r="H259" s="335"/>
      <c r="I259" s="335"/>
      <c r="J259" s="335"/>
      <c r="K259" s="335"/>
      <c r="L259" s="335"/>
      <c r="M259" s="335"/>
    </row>
    <row r="262" spans="1:13">
      <c r="A262" s="335" t="s">
        <v>206</v>
      </c>
      <c r="B262" s="335"/>
      <c r="C262" s="335"/>
      <c r="D262" s="335"/>
      <c r="E262" s="335"/>
      <c r="F262" s="335"/>
      <c r="G262" s="335"/>
      <c r="H262" s="335"/>
      <c r="I262" s="335"/>
      <c r="J262" s="335"/>
      <c r="K262" s="335"/>
      <c r="L262" s="335"/>
      <c r="M262" s="335"/>
    </row>
  </sheetData>
  <mergeCells count="60">
    <mergeCell ref="A231:M231"/>
    <mergeCell ref="A259:M259"/>
    <mergeCell ref="A262:M262"/>
    <mergeCell ref="A194:M194"/>
    <mergeCell ref="A198:A199"/>
    <mergeCell ref="B198:B199"/>
    <mergeCell ref="F198:F199"/>
    <mergeCell ref="A211:M211"/>
    <mergeCell ref="A216:A217"/>
    <mergeCell ref="B216:B217"/>
    <mergeCell ref="F216:F217"/>
    <mergeCell ref="A126:A129"/>
    <mergeCell ref="B126:B129"/>
    <mergeCell ref="F126:F129"/>
    <mergeCell ref="A140:M140"/>
    <mergeCell ref="A152:M152"/>
    <mergeCell ref="A177:M177"/>
    <mergeCell ref="A121:A122"/>
    <mergeCell ref="B121:B122"/>
    <mergeCell ref="F121:F122"/>
    <mergeCell ref="A123:A125"/>
    <mergeCell ref="B123:B125"/>
    <mergeCell ref="F123:F125"/>
    <mergeCell ref="A100:A101"/>
    <mergeCell ref="B100:B101"/>
    <mergeCell ref="F100:F101"/>
    <mergeCell ref="A106:A107"/>
    <mergeCell ref="B106:B107"/>
    <mergeCell ref="F106:F107"/>
    <mergeCell ref="A73:A74"/>
    <mergeCell ref="B73:B74"/>
    <mergeCell ref="F73:F74"/>
    <mergeCell ref="A89:M89"/>
    <mergeCell ref="A98:A99"/>
    <mergeCell ref="B98:B99"/>
    <mergeCell ref="F98:F99"/>
    <mergeCell ref="A48:M48"/>
    <mergeCell ref="A54:A55"/>
    <mergeCell ref="F54:F55"/>
    <mergeCell ref="A64:M64"/>
    <mergeCell ref="A67:A68"/>
    <mergeCell ref="F67:F68"/>
    <mergeCell ref="M3:M4"/>
    <mergeCell ref="A5:M5"/>
    <mergeCell ref="A22:M22"/>
    <mergeCell ref="A24:A25"/>
    <mergeCell ref="F24:F25"/>
    <mergeCell ref="A35:A36"/>
    <mergeCell ref="B35:B36"/>
    <mergeCell ref="F35:F36"/>
    <mergeCell ref="A1:M1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2014-09-04T06:37:55Z</dcterms:modified>
</cp:coreProperties>
</file>