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<sst xmlns="http://schemas.openxmlformats.org/spreadsheetml/2006/main" count="88" uniqueCount="82">
  <si>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</si>
  <si>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</si>
  <si>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</si>
  <si>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</si>
  <si>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Итого ожидаемое начисление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</si>
  <si>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</si>
  <si>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</si>
  <si>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</si>
  <si>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 и козырьков от снега и наледи</t>
  </si>
  <si>
    <t>Подготовка к отопительному сезону</t>
  </si>
  <si>
    <t>Поверка водомеров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</si>
  <si>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</si>
  <si>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</si>
  <si>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</si>
  <si>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</si>
  <si>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</si>
  <si>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</si>
  <si>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</si>
  <si>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</si>
  <si>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 территории</t>
  </si>
  <si>
    <t>Вывоз крупно-габаритного мусора</t>
  </si>
  <si>
    <t>4. Общехозяйственные расходы</t>
  </si>
  <si>
    <t xml:space="preserve">Итого себестоимость услуг  </t>
  </si>
  <si>
    <t xml:space="preserve">Итого стоимость услуг </t>
  </si>
  <si>
    <t>НДС 18%</t>
  </si>
  <si>
    <t>СМЕТА</t>
  </si>
  <si>
    <t>стоимости работ по содержанию и ремонту общедомового имущества на 2012 год</t>
  </si>
  <si>
    <t>с 01.01.2012 г.</t>
  </si>
  <si>
    <t>с 01.07.2012 г.</t>
  </si>
  <si>
    <t>Итого</t>
  </si>
  <si>
    <t>Сумма</t>
  </si>
  <si>
    <t>Бр.Кадомцевых, 12</t>
  </si>
  <si>
    <t>Исходные данные для расчета:</t>
  </si>
  <si>
    <t>Год ввода</t>
  </si>
  <si>
    <t>Общая площадь жилых помещений, кв.м.</t>
  </si>
  <si>
    <t>S первых этажей, кв.м.</t>
  </si>
  <si>
    <t>S второго этажа и выше, кв.м.</t>
  </si>
  <si>
    <t>Жилая площадь жилых помещений, кв.м.</t>
  </si>
  <si>
    <t>Приведенная площадь 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</si>
  <si>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</si>
  <si>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</si>
  <si>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</si>
  <si>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</si>
  <si>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</si>
  <si>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</si>
  <si>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</si>
  <si>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</si>
  <si>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</si>
  <si>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</si>
  <si>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</si>
  <si>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</si>
  <si>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подъездов</t>
  </si>
  <si>
    <t>Количество квартир</t>
  </si>
  <si>
    <t>Количество проживающих</t>
  </si>
  <si>
    <t>Степень благоустройства жилых помещений -  ХВС, ГВС, ЦО, мусоропровод, лифт</t>
  </si>
  <si>
    <t xml:space="preserve"> ХВС, ГВС, ЦО</t>
  </si>
  <si>
    <t>Сантехнические работы</t>
  </si>
  <si>
    <t>Установка газового счетчика</t>
  </si>
  <si>
    <t>норматив в год</t>
  </si>
  <si>
    <t>количество проживающих</t>
  </si>
  <si>
    <t>тариф на 1 куб.м.</t>
  </si>
  <si>
    <t>Очистка дымоходов и вентканалов</t>
  </si>
  <si>
    <t>Обследование вентканалов</t>
  </si>
  <si>
    <t>тариф на 1 вентканал</t>
  </si>
  <si>
    <t>количество вентканалов</t>
  </si>
  <si>
    <t>Обследование дымоходов</t>
  </si>
  <si>
    <t>тариф на 1 дымоход</t>
  </si>
  <si>
    <t>количество дымоходов</t>
  </si>
  <si>
    <t>Дезинсекция</t>
  </si>
  <si>
    <t>обрабатываемая площадь</t>
  </si>
  <si>
    <t>тариф на 1 обработку</t>
  </si>
  <si>
    <t>Дератизация</t>
  </si>
  <si>
    <t>Обслуживание ВДГО</t>
  </si>
  <si>
    <t>Комплексное обслуживание лифтов</t>
  </si>
  <si>
    <t>Освидетельствование лифтов</t>
  </si>
  <si>
    <t>количество лифтов</t>
  </si>
  <si>
    <t>тариф на освидетельствование 1 лифта</t>
  </si>
  <si>
    <t>Обследование лифтов</t>
  </si>
  <si>
    <t>Страхование лифта</t>
  </si>
  <si>
    <t>Рентабельность</t>
  </si>
  <si>
    <t>Стоимость услуг по содержанию и ремонту жилья с НДС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</si>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</sst>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 wrapText="1" shrinkToFit="1"/>
    </xf>
    <xf numFmtId="1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shrinkToFit="1"/>
    </xf>
    <xf numFmtId="1" fontId="6" fillId="0" borderId="0" xfId="0" applyNumberFormat="1" applyFont="1" applyAlignment="1">
      <alignment vertical="center" shrinkToFi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top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C87" sqref="C87"/>
    </sheetView>
  </sheetViews>
  <sheetFormatPr defaultColWidth="9.00390625" defaultRowHeight="12.75"/>
  <cols>
    <col min="1" max="1" width="87.75390625" style="63" customWidth="1"/>
    <col min="2" max="2" width="15.75390625" style="41" customWidth="1"/>
    <col min="3" max="3" width="17.875" style="41" bestFit="1" customWidth="1"/>
    <col min="4" max="4" width="16.375" style="41" customWidth="1"/>
    <col min="5" max="16384" width="9.125" style="41" customWidth="1"/>
  </cols>
  <sheetData>
    <row r="1" spans="1:4" ht="15">
      <c r="A1" s="32" t="s">
        <v>25</v>
      </c>
      <c r="C1" s="32"/>
      <c r="D1" s="32"/>
    </row>
    <row r="2" spans="1:4" ht="15">
      <c r="A2" s="33" t="s">
        <v>26</v>
      </c>
      <c r="B2" s="33"/>
      <c r="C2" s="33"/>
      <c r="D2" s="33"/>
    </row>
    <row r="3" spans="1:4" ht="15">
      <c r="A3" s="32"/>
      <c r="C3" s="32"/>
      <c r="D3" s="32"/>
    </row>
    <row r="4" spans="1:4" s="43" customFormat="1" ht="12.75" customHeight="1">
      <c r="A4" s="34"/>
      <c r="B4" s="42" t="s">
        <v>31</v>
      </c>
      <c r="C4" s="42"/>
      <c r="D4" s="42"/>
    </row>
    <row r="5" spans="1:4" s="43" customFormat="1" ht="12.75" customHeight="1">
      <c r="A5" s="34"/>
      <c r="B5" s="44"/>
      <c r="C5" s="44"/>
      <c r="D5" s="44"/>
    </row>
    <row r="6" s="43" customFormat="1" ht="12.75" customHeight="1" hidden="1">
      <c r="A6" s="35" t="s">
        <v>32</v>
      </c>
    </row>
    <row r="7" spans="1:4" s="43" customFormat="1" ht="12.75" customHeight="1" hidden="1">
      <c r="A7" s="45" t="s">
        <v>33</v>
      </c>
      <c r="B7" s="36">
        <v>1966</v>
      </c>
      <c r="C7" s="36"/>
      <c r="D7" s="36"/>
    </row>
    <row r="8" spans="1:4" s="43" customFormat="1" ht="12.75" customHeight="1" hidden="1">
      <c r="A8" s="45" t="s">
        <v>34</v>
      </c>
      <c r="B8" s="36">
        <v>2824.6</v>
      </c>
      <c r="C8" s="36"/>
      <c r="D8" s="36"/>
    </row>
    <row r="9" spans="1:4" s="43" customFormat="1" ht="12.75" customHeight="1" hidden="1">
      <c r="A9" s="45" t="s">
        <v>35</v>
      </c>
      <c r="B9" s="36">
        <f>635.5+127.3+32.9</f>
        <v>795.6999999999999</v>
      </c>
      <c r="C9" s="36"/>
      <c r="D9" s="36"/>
    </row>
    <row r="10" spans="1:4" s="43" customFormat="1" ht="12.75" customHeight="1" hidden="1">
      <c r="A10" s="45" t="s">
        <v>36</v>
      </c>
      <c r="B10" s="36">
        <f>B8-B9</f>
        <v>2028.9</v>
      </c>
      <c r="C10" s="36"/>
      <c r="D10" s="36"/>
    </row>
    <row r="11" spans="1:4" s="43" customFormat="1" ht="12.75" customHeight="1" hidden="1">
      <c r="A11" s="45" t="s">
        <v>37</v>
      </c>
      <c r="B11" s="36">
        <v>2824.6</v>
      </c>
      <c r="C11" s="36"/>
      <c r="D11" s="36"/>
    </row>
    <row r="12" spans="1:4" s="43" customFormat="1" ht="12.75" customHeight="1" hidden="1">
      <c r="A12" s="45" t="s">
        <v>38</v>
      </c>
      <c r="B12" s="46">
        <f>(B8-B11)/3+B11</f>
        <v>2824.6</v>
      </c>
      <c r="C12" s="46"/>
      <c r="D12" s="46"/>
    </row>
    <row r="13" spans="1:4" s="43" customFormat="1" ht="12.75" customHeight="1" hidden="1">
      <c r="A13" s="45" t="s">
        <v>39</v>
      </c>
      <c r="B13" s="36">
        <v>5</v>
      </c>
      <c r="C13" s="36"/>
      <c r="D13" s="36"/>
    </row>
    <row r="14" spans="1:4" s="43" customFormat="1" ht="12.75" customHeight="1" hidden="1">
      <c r="A14" s="45" t="s">
        <v>40</v>
      </c>
      <c r="B14" s="36">
        <v>0</v>
      </c>
      <c r="C14" s="36"/>
      <c r="D14" s="36"/>
    </row>
    <row r="15" spans="1:4" s="43" customFormat="1" ht="12.75" customHeight="1" hidden="1">
      <c r="A15" s="45" t="s">
        <v>41</v>
      </c>
      <c r="B15" s="36">
        <v>1053</v>
      </c>
      <c r="C15" s="36"/>
      <c r="D15" s="36"/>
    </row>
    <row r="16" spans="1:4" s="43" customFormat="1" ht="12.75" customHeight="1" hidden="1">
      <c r="A16" s="45" t="s">
        <v>42</v>
      </c>
      <c r="B16" s="36"/>
      <c r="C16" s="36"/>
      <c r="D16" s="36"/>
    </row>
    <row r="17" s="43" customFormat="1" ht="12.75" customHeight="1" hidden="1">
      <c r="A17" s="45" t="s">
        <v>43</v>
      </c>
    </row>
    <row r="18" spans="1:2" s="47" customFormat="1" ht="12.75" customHeight="1" hidden="1">
      <c r="A18" s="37" t="s">
        <v>44</v>
      </c>
      <c r="B18" s="47">
        <v>1</v>
      </c>
    </row>
    <row r="19" spans="1:4" s="43" customFormat="1" ht="12.75" customHeight="1" hidden="1">
      <c r="A19" s="45" t="s">
        <v>45</v>
      </c>
      <c r="B19" s="47">
        <v>1</v>
      </c>
      <c r="C19" s="47"/>
      <c r="D19" s="47"/>
    </row>
    <row r="20" spans="1:4" s="43" customFormat="1" ht="12.75" customHeight="1" hidden="1">
      <c r="A20" s="45" t="s">
        <v>46</v>
      </c>
      <c r="B20" s="38">
        <v>1830</v>
      </c>
      <c r="C20" s="38"/>
      <c r="D20" s="38"/>
    </row>
    <row r="21" spans="1:4" s="43" customFormat="1" ht="12.75" customHeight="1" hidden="1">
      <c r="A21" s="45" t="s">
        <v>47</v>
      </c>
      <c r="B21" s="38">
        <f>B22+B23</f>
        <v>2903</v>
      </c>
      <c r="C21" s="38"/>
      <c r="D21" s="38"/>
    </row>
    <row r="22" spans="1:4" s="43" customFormat="1" ht="12.75" customHeight="1" hidden="1">
      <c r="A22" s="45" t="s">
        <v>48</v>
      </c>
      <c r="B22" s="36">
        <v>1293</v>
      </c>
      <c r="C22" s="36"/>
      <c r="D22" s="36"/>
    </row>
    <row r="23" spans="1:4" s="48" customFormat="1" ht="12.75" customHeight="1" hidden="1">
      <c r="A23" s="45" t="s">
        <v>49</v>
      </c>
      <c r="B23" s="36">
        <v>1610</v>
      </c>
      <c r="C23" s="36"/>
      <c r="D23" s="36"/>
    </row>
    <row r="24" spans="1:4" s="48" customFormat="1" ht="12.75" customHeight="1" hidden="1">
      <c r="A24" s="45" t="s">
        <v>50</v>
      </c>
      <c r="B24" s="36">
        <v>152.5</v>
      </c>
      <c r="C24" s="36"/>
      <c r="D24" s="36"/>
    </row>
    <row r="25" spans="1:4" s="48" customFormat="1" ht="12.75" customHeight="1" hidden="1">
      <c r="A25" s="45" t="s">
        <v>51</v>
      </c>
      <c r="B25" s="36">
        <v>2</v>
      </c>
      <c r="C25" s="36"/>
      <c r="D25" s="36"/>
    </row>
    <row r="26" spans="1:4" s="48" customFormat="1" ht="12.75" customHeight="1" hidden="1">
      <c r="A26" s="45" t="s">
        <v>52</v>
      </c>
      <c r="B26" s="36">
        <v>176</v>
      </c>
      <c r="C26" s="36"/>
      <c r="D26" s="36"/>
    </row>
    <row r="27" spans="1:4" s="43" customFormat="1" ht="12.75" customHeight="1" hidden="1">
      <c r="A27" s="45" t="s">
        <v>53</v>
      </c>
      <c r="B27" s="36">
        <v>378</v>
      </c>
      <c r="C27" s="36"/>
      <c r="D27" s="36"/>
    </row>
    <row r="28" spans="1:4" s="50" customFormat="1" ht="24.75" customHeight="1" hidden="1">
      <c r="A28" s="49" t="s">
        <v>54</v>
      </c>
      <c r="B28" s="39" t="s">
        <v>55</v>
      </c>
      <c r="C28" s="39"/>
      <c r="D28" s="39"/>
    </row>
    <row r="29" spans="1:4" s="51" customFormat="1" ht="12.75" customHeight="1">
      <c r="A29" s="1" t="s">
        <v>0</v>
      </c>
      <c r="B29" s="2" t="s">
        <v>27</v>
      </c>
      <c r="C29" s="2" t="s">
        <v>28</v>
      </c>
      <c r="D29" s="2" t="s">
        <v>29</v>
      </c>
    </row>
    <row r="30" spans="1:4" s="50" customFormat="1" ht="12.75" customHeight="1">
      <c r="A30" s="3" t="s">
        <v>1</v>
      </c>
      <c r="B30" s="4">
        <v>284309</v>
      </c>
      <c r="C30" s="4">
        <v>312740</v>
      </c>
      <c r="D30" s="4">
        <f>SUM(B30:C30)</f>
        <v>597049</v>
      </c>
    </row>
    <row r="31" spans="1:4" s="50" customFormat="1" ht="12.75" customHeight="1" hidden="1">
      <c r="A31" s="5" t="s">
        <v>2</v>
      </c>
      <c r="B31" s="4"/>
      <c r="C31" s="4">
        <f>B31*1.1</f>
        <v>0</v>
      </c>
      <c r="D31" s="4">
        <f>SUM(B31:C31)</f>
        <v>0</v>
      </c>
    </row>
    <row r="32" spans="1:4" s="51" customFormat="1" ht="12.75" customHeight="1" hidden="1">
      <c r="A32" s="5" t="s">
        <v>3</v>
      </c>
      <c r="B32" s="4"/>
      <c r="C32" s="4">
        <f>B32*1.1</f>
        <v>0</v>
      </c>
      <c r="D32" s="4">
        <f>SUM(B32:C32)</f>
        <v>0</v>
      </c>
    </row>
    <row r="33" spans="1:4" s="40" customFormat="1" ht="15" hidden="1">
      <c r="A33" s="6" t="s">
        <v>4</v>
      </c>
      <c r="B33" s="2">
        <f>B30+B31+B32</f>
        <v>284309</v>
      </c>
      <c r="C33" s="2">
        <f>C30+C31+C32</f>
        <v>312740</v>
      </c>
      <c r="D33" s="2">
        <f>SUM(B33:C33)</f>
        <v>597049</v>
      </c>
    </row>
    <row r="34" spans="1:4" s="52" customFormat="1" ht="13.5" customHeight="1">
      <c r="A34" s="7" t="s">
        <v>5</v>
      </c>
      <c r="B34" s="7" t="s">
        <v>30</v>
      </c>
      <c r="C34" s="7" t="s">
        <v>30</v>
      </c>
      <c r="D34" s="7" t="s">
        <v>30</v>
      </c>
    </row>
    <row r="35" spans="1:4" s="52" customFormat="1" ht="13.5" customHeight="1">
      <c r="A35" s="8" t="s">
        <v>6</v>
      </c>
      <c r="B35" s="9">
        <v>-93805</v>
      </c>
      <c r="C35" s="9">
        <v>-93805</v>
      </c>
      <c r="D35" s="4">
        <f aca="true" t="shared" si="0" ref="D35:D46">SUM(B35:C35)</f>
        <v>-187610</v>
      </c>
    </row>
    <row r="36" spans="1:4" s="50" customFormat="1" ht="12.75" customHeight="1">
      <c r="A36" s="10" t="s">
        <v>7</v>
      </c>
      <c r="B36" s="2">
        <f>SUM(B37:B42)</f>
        <v>29950</v>
      </c>
      <c r="C36" s="2">
        <f>SUM(C37:C42)</f>
        <v>42055</v>
      </c>
      <c r="D36" s="4">
        <f t="shared" si="0"/>
        <v>72005</v>
      </c>
    </row>
    <row r="37" spans="1:4" s="53" customFormat="1" ht="12.75" customHeight="1">
      <c r="A37" s="11" t="s">
        <v>8</v>
      </c>
      <c r="B37" s="30">
        <v>3680</v>
      </c>
      <c r="C37" s="30">
        <v>3680</v>
      </c>
      <c r="D37" s="4">
        <f t="shared" si="0"/>
        <v>7360</v>
      </c>
    </row>
    <row r="38" spans="1:4" s="53" customFormat="1" ht="12.75" customHeight="1">
      <c r="A38" s="11" t="s">
        <v>56</v>
      </c>
      <c r="B38" s="30"/>
      <c r="C38" s="4">
        <v>12105</v>
      </c>
      <c r="D38" s="4">
        <f t="shared" si="0"/>
        <v>12105</v>
      </c>
    </row>
    <row r="39" spans="1:4" s="53" customFormat="1" ht="12.75" customHeight="1">
      <c r="A39" s="11" t="s">
        <v>9</v>
      </c>
      <c r="B39" s="30">
        <v>6345</v>
      </c>
      <c r="C39" s="30">
        <v>6345</v>
      </c>
      <c r="D39" s="4">
        <f t="shared" si="0"/>
        <v>12690</v>
      </c>
    </row>
    <row r="40" spans="1:4" s="54" customFormat="1" ht="12.75" customHeight="1">
      <c r="A40" s="12" t="s">
        <v>10</v>
      </c>
      <c r="B40" s="4">
        <v>636</v>
      </c>
      <c r="C40" s="4">
        <v>636</v>
      </c>
      <c r="D40" s="4">
        <f t="shared" si="0"/>
        <v>1272</v>
      </c>
    </row>
    <row r="41" spans="1:4" s="54" customFormat="1" ht="12.75" customHeight="1">
      <c r="A41" s="12" t="s">
        <v>57</v>
      </c>
      <c r="B41" s="30">
        <v>8475</v>
      </c>
      <c r="C41" s="4">
        <v>8475</v>
      </c>
      <c r="D41" s="4">
        <f t="shared" si="0"/>
        <v>16950</v>
      </c>
    </row>
    <row r="42" spans="1:4" s="54" customFormat="1" ht="12.75" customHeight="1">
      <c r="A42" s="12" t="s">
        <v>11</v>
      </c>
      <c r="B42" s="30">
        <v>10814</v>
      </c>
      <c r="C42" s="4">
        <v>10814</v>
      </c>
      <c r="D42" s="4">
        <f t="shared" si="0"/>
        <v>21628</v>
      </c>
    </row>
    <row r="43" spans="1:4" s="55" customFormat="1" ht="30">
      <c r="A43" s="13" t="s">
        <v>12</v>
      </c>
      <c r="B43" s="2">
        <v>11722</v>
      </c>
      <c r="C43" s="2">
        <v>10515</v>
      </c>
      <c r="D43" s="2">
        <f t="shared" si="0"/>
        <v>22237</v>
      </c>
    </row>
    <row r="44" spans="1:4" s="52" customFormat="1" ht="13.5" customHeight="1">
      <c r="A44" s="18" t="s">
        <v>13</v>
      </c>
      <c r="B44" s="2">
        <f>B45+B74</f>
        <v>74023</v>
      </c>
      <c r="C44" s="2">
        <f>C45+C74</f>
        <v>83280</v>
      </c>
      <c r="D44" s="4">
        <f t="shared" si="0"/>
        <v>157303</v>
      </c>
    </row>
    <row r="45" spans="1:4" s="52" customFormat="1" ht="13.5" customHeight="1">
      <c r="A45" s="19" t="s">
        <v>14</v>
      </c>
      <c r="B45" s="15">
        <f>B46+B50+B59+B66+B67</f>
        <v>30850</v>
      </c>
      <c r="C45" s="15">
        <f>C46+C50+C59+C66+C67</f>
        <v>36349</v>
      </c>
      <c r="D45" s="4">
        <f t="shared" si="0"/>
        <v>67199</v>
      </c>
    </row>
    <row r="46" spans="1:4" s="56" customFormat="1" ht="13.5" customHeight="1">
      <c r="A46" s="20" t="s">
        <v>15</v>
      </c>
      <c r="B46" s="4">
        <v>30590</v>
      </c>
      <c r="C46" s="4">
        <v>33649</v>
      </c>
      <c r="D46" s="4">
        <f t="shared" si="0"/>
        <v>64239</v>
      </c>
    </row>
    <row r="47" spans="1:4" s="52" customFormat="1" ht="13.5" customHeight="1" hidden="1">
      <c r="A47" s="16" t="s">
        <v>58</v>
      </c>
      <c r="B47" s="21">
        <v>1.5</v>
      </c>
      <c r="C47" s="21">
        <f>1.5*1.1</f>
        <v>1.6500000000000001</v>
      </c>
      <c r="D47" s="17"/>
    </row>
    <row r="48" spans="1:4" s="52" customFormat="1" ht="13.5" customHeight="1" hidden="1">
      <c r="A48" s="16" t="s">
        <v>59</v>
      </c>
      <c r="B48" s="21">
        <f>B27</f>
        <v>378</v>
      </c>
      <c r="C48" s="21">
        <f>B48</f>
        <v>378</v>
      </c>
      <c r="D48" s="4">
        <f>C48</f>
        <v>378</v>
      </c>
    </row>
    <row r="49" spans="1:4" s="52" customFormat="1" ht="13.5" customHeight="1" hidden="1">
      <c r="A49" s="16" t="s">
        <v>60</v>
      </c>
      <c r="B49" s="17">
        <v>107.9</v>
      </c>
      <c r="C49" s="17">
        <v>107.9</v>
      </c>
      <c r="D49" s="4">
        <f>C49</f>
        <v>107.9</v>
      </c>
    </row>
    <row r="50" spans="1:4" s="57" customFormat="1" ht="13.5" customHeight="1">
      <c r="A50" s="22" t="s">
        <v>61</v>
      </c>
      <c r="B50" s="4">
        <v>260</v>
      </c>
      <c r="C50" s="4">
        <v>2700</v>
      </c>
      <c r="D50" s="4">
        <f>SUM(B50:C50)</f>
        <v>2960</v>
      </c>
    </row>
    <row r="51" spans="1:4" s="52" customFormat="1" ht="13.5" customHeight="1" hidden="1">
      <c r="A51" s="14" t="s">
        <v>62</v>
      </c>
      <c r="B51" s="15">
        <f>B52*B53*B54</f>
        <v>259.74</v>
      </c>
      <c r="C51" s="15">
        <f>C52*C53*C54</f>
        <v>2699.67984</v>
      </c>
      <c r="D51" s="4">
        <f>SUM(B51:C51)</f>
        <v>2959.4198399999996</v>
      </c>
    </row>
    <row r="52" spans="1:4" s="52" customFormat="1" ht="13.5" customHeight="1" hidden="1">
      <c r="A52" s="16" t="s">
        <v>58</v>
      </c>
      <c r="B52" s="21">
        <v>1</v>
      </c>
      <c r="C52" s="21">
        <v>1</v>
      </c>
      <c r="D52" s="4">
        <f>SUM(B52:C52)</f>
        <v>2</v>
      </c>
    </row>
    <row r="53" spans="1:4" s="52" customFormat="1" ht="13.5" customHeight="1" hidden="1">
      <c r="A53" s="16" t="s">
        <v>63</v>
      </c>
      <c r="B53" s="17">
        <v>14.43</v>
      </c>
      <c r="C53" s="17">
        <f>14.43*1.063</f>
        <v>15.339089999999999</v>
      </c>
      <c r="D53" s="17">
        <f>C53</f>
        <v>15.339089999999999</v>
      </c>
    </row>
    <row r="54" spans="1:4" s="52" customFormat="1" ht="13.5" customHeight="1" hidden="1">
      <c r="A54" s="16" t="s">
        <v>64</v>
      </c>
      <c r="B54" s="21">
        <v>18</v>
      </c>
      <c r="C54" s="21">
        <f>B26</f>
        <v>176</v>
      </c>
      <c r="D54" s="4">
        <f>C54</f>
        <v>176</v>
      </c>
    </row>
    <row r="55" spans="1:4" s="52" customFormat="1" ht="13.5" customHeight="1" hidden="1">
      <c r="A55" s="14" t="s">
        <v>65</v>
      </c>
      <c r="B55" s="23">
        <f>B56*B57*B58</f>
        <v>0</v>
      </c>
      <c r="C55" s="23">
        <f>C56*C57*C58</f>
        <v>0</v>
      </c>
      <c r="D55" s="4">
        <f>SUM(B55:C55)</f>
        <v>0</v>
      </c>
    </row>
    <row r="56" spans="1:4" s="52" customFormat="1" ht="13.5" customHeight="1" hidden="1">
      <c r="A56" s="16" t="s">
        <v>58</v>
      </c>
      <c r="B56" s="21">
        <v>2</v>
      </c>
      <c r="C56" s="21">
        <v>2</v>
      </c>
      <c r="D56" s="4">
        <f>SUM(B56:C56)</f>
        <v>4</v>
      </c>
    </row>
    <row r="57" spans="1:4" s="52" customFormat="1" ht="13.5" customHeight="1" hidden="1">
      <c r="A57" s="16" t="s">
        <v>66</v>
      </c>
      <c r="B57" s="17">
        <v>42.58</v>
      </c>
      <c r="C57" s="17">
        <f>B57*1.063</f>
        <v>45.262539999999994</v>
      </c>
      <c r="D57" s="4"/>
    </row>
    <row r="58" spans="1:4" s="52" customFormat="1" ht="13.5" customHeight="1" hidden="1">
      <c r="A58" s="16" t="s">
        <v>67</v>
      </c>
      <c r="B58" s="21">
        <v>0</v>
      </c>
      <c r="C58" s="21">
        <f>B58</f>
        <v>0</v>
      </c>
      <c r="D58" s="4">
        <f>SUM(B58:C58)</f>
        <v>0</v>
      </c>
    </row>
    <row r="59" spans="1:4" s="52" customFormat="1" ht="13.5" customHeight="1" hidden="1">
      <c r="A59" s="24" t="s">
        <v>16</v>
      </c>
      <c r="B59" s="4">
        <f>B60+B63</f>
        <v>0</v>
      </c>
      <c r="C59" s="4">
        <f>C60+C63</f>
        <v>0</v>
      </c>
      <c r="D59" s="4">
        <f>SUM(B59:C59)</f>
        <v>0</v>
      </c>
    </row>
    <row r="60" spans="1:4" s="52" customFormat="1" ht="13.5" customHeight="1" hidden="1">
      <c r="A60" s="14" t="s">
        <v>68</v>
      </c>
      <c r="B60" s="23">
        <f>B61*B62*4</f>
        <v>0</v>
      </c>
      <c r="C60" s="15">
        <f>C61*C62*4/2</f>
        <v>0</v>
      </c>
      <c r="D60" s="4">
        <f>SUM(B60:C60)</f>
        <v>0</v>
      </c>
    </row>
    <row r="61" spans="1:4" s="52" customFormat="1" ht="13.5" customHeight="1" hidden="1">
      <c r="A61" s="16" t="s">
        <v>69</v>
      </c>
      <c r="B61" s="21">
        <f>B16</f>
        <v>0</v>
      </c>
      <c r="C61" s="4">
        <f>B61</f>
        <v>0</v>
      </c>
      <c r="D61" s="4">
        <f>C61</f>
        <v>0</v>
      </c>
    </row>
    <row r="62" spans="1:4" s="52" customFormat="1" ht="13.5" customHeight="1" hidden="1">
      <c r="A62" s="16" t="s">
        <v>70</v>
      </c>
      <c r="B62" s="17">
        <f>0.525*1.065</f>
        <v>0.559125</v>
      </c>
      <c r="C62" s="17">
        <f>0.56*1.063</f>
        <v>0.59528</v>
      </c>
      <c r="D62" s="4">
        <f aca="true" t="shared" si="1" ref="D62:D69">SUM(B62:C62)</f>
        <v>1.1544050000000001</v>
      </c>
    </row>
    <row r="63" spans="1:4" s="52" customFormat="1" ht="13.5" customHeight="1" hidden="1">
      <c r="A63" s="14" t="s">
        <v>71</v>
      </c>
      <c r="B63" s="15">
        <f>B64*B65*12</f>
        <v>0</v>
      </c>
      <c r="C63" s="15">
        <f>C64*C65*6</f>
        <v>0</v>
      </c>
      <c r="D63" s="4">
        <f t="shared" si="1"/>
        <v>0</v>
      </c>
    </row>
    <row r="64" spans="1:4" s="52" customFormat="1" ht="13.5" customHeight="1" hidden="1">
      <c r="A64" s="16" t="s">
        <v>69</v>
      </c>
      <c r="B64" s="21">
        <f>B16</f>
        <v>0</v>
      </c>
      <c r="C64" s="21">
        <f>B64</f>
        <v>0</v>
      </c>
      <c r="D64" s="4">
        <f t="shared" si="1"/>
        <v>0</v>
      </c>
    </row>
    <row r="65" spans="1:4" s="52" customFormat="1" ht="13.5" customHeight="1" hidden="1">
      <c r="A65" s="16" t="s">
        <v>70</v>
      </c>
      <c r="B65" s="17">
        <f>0.179*1.065</f>
        <v>0.19063499999999997</v>
      </c>
      <c r="C65" s="17">
        <f>0.19*1.063</f>
        <v>0.20196999999999998</v>
      </c>
      <c r="D65" s="4">
        <f t="shared" si="1"/>
        <v>0.392605</v>
      </c>
    </row>
    <row r="66" spans="1:4" s="53" customFormat="1" ht="12.75" customHeight="1" hidden="1">
      <c r="A66" s="11" t="s">
        <v>72</v>
      </c>
      <c r="B66" s="21"/>
      <c r="C66" s="21"/>
      <c r="D66" s="4">
        <f t="shared" si="1"/>
        <v>0</v>
      </c>
    </row>
    <row r="67" spans="1:4" s="58" customFormat="1" ht="12.75" customHeight="1" hidden="1">
      <c r="A67" s="20" t="s">
        <v>17</v>
      </c>
      <c r="B67" s="30">
        <f>B68+B69+B72+B73</f>
        <v>0</v>
      </c>
      <c r="C67" s="30">
        <f>C68+C69+C72+C73</f>
        <v>0</v>
      </c>
      <c r="D67" s="4">
        <f t="shared" si="1"/>
        <v>0</v>
      </c>
    </row>
    <row r="68" spans="1:4" s="53" customFormat="1" ht="12.75" customHeight="1" hidden="1">
      <c r="A68" s="25" t="s">
        <v>73</v>
      </c>
      <c r="B68" s="30"/>
      <c r="C68" s="2">
        <f>B68</f>
        <v>0</v>
      </c>
      <c r="D68" s="4">
        <f t="shared" si="1"/>
        <v>0</v>
      </c>
    </row>
    <row r="69" spans="1:4" s="53" customFormat="1" ht="12.75" customHeight="1" hidden="1">
      <c r="A69" s="25" t="s">
        <v>74</v>
      </c>
      <c r="B69" s="26">
        <f>B70*B71</f>
        <v>0</v>
      </c>
      <c r="C69" s="26">
        <f>B69</f>
        <v>0</v>
      </c>
      <c r="D69" s="4">
        <f t="shared" si="1"/>
        <v>0</v>
      </c>
    </row>
    <row r="70" spans="1:4" s="59" customFormat="1" ht="12.75" customHeight="1" hidden="1">
      <c r="A70" s="16" t="s">
        <v>75</v>
      </c>
      <c r="B70" s="21">
        <f>B14</f>
        <v>0</v>
      </c>
      <c r="C70" s="21">
        <f>B14</f>
        <v>0</v>
      </c>
      <c r="D70" s="4">
        <f>C70</f>
        <v>0</v>
      </c>
    </row>
    <row r="71" spans="1:4" s="53" customFormat="1" ht="12.75" customHeight="1" hidden="1">
      <c r="A71" s="16" t="s">
        <v>76</v>
      </c>
      <c r="B71" s="21">
        <v>4190</v>
      </c>
      <c r="C71" s="21">
        <v>4190</v>
      </c>
      <c r="D71" s="4">
        <f>C71</f>
        <v>4190</v>
      </c>
    </row>
    <row r="72" spans="1:4" s="53" customFormat="1" ht="12.75" customHeight="1" hidden="1">
      <c r="A72" s="25" t="s">
        <v>77</v>
      </c>
      <c r="B72" s="30"/>
      <c r="C72" s="21"/>
      <c r="D72" s="4">
        <f>SUM(B72:C72)</f>
        <v>0</v>
      </c>
    </row>
    <row r="73" spans="1:4" s="53" customFormat="1" ht="12.75" customHeight="1" hidden="1">
      <c r="A73" s="25" t="s">
        <v>78</v>
      </c>
      <c r="B73" s="26">
        <f>B14*45</f>
        <v>0</v>
      </c>
      <c r="C73" s="26">
        <f>B73</f>
        <v>0</v>
      </c>
      <c r="D73" s="4">
        <f>SUM(B73:C73)</f>
        <v>0</v>
      </c>
    </row>
    <row r="74" spans="1:4" s="53" customFormat="1" ht="12.75" customHeight="1">
      <c r="A74" s="27" t="s">
        <v>18</v>
      </c>
      <c r="B74" s="15">
        <f>B75+B76</f>
        <v>43173</v>
      </c>
      <c r="C74" s="15">
        <f>C75+C76</f>
        <v>46931</v>
      </c>
      <c r="D74" s="4">
        <f>SUM(B74:C74)</f>
        <v>90104</v>
      </c>
    </row>
    <row r="75" spans="1:4" s="57" customFormat="1" ht="13.5" customHeight="1">
      <c r="A75" s="20" t="s">
        <v>19</v>
      </c>
      <c r="B75" s="4">
        <v>28023</v>
      </c>
      <c r="C75" s="4">
        <v>30826</v>
      </c>
      <c r="D75" s="4">
        <f>SUM(B75:C75)</f>
        <v>58849</v>
      </c>
    </row>
    <row r="76" spans="1:4" s="57" customFormat="1" ht="13.5" customHeight="1">
      <c r="A76" s="20" t="s">
        <v>20</v>
      </c>
      <c r="B76" s="4">
        <v>15150</v>
      </c>
      <c r="C76" s="4">
        <v>16105</v>
      </c>
      <c r="D76" s="4">
        <f>SUM(B76:C76)</f>
        <v>31255</v>
      </c>
    </row>
    <row r="77" spans="1:4" s="60" customFormat="1" ht="12" customHeight="1">
      <c r="A77" s="28" t="s">
        <v>21</v>
      </c>
      <c r="B77" s="2">
        <v>12044.160803815399</v>
      </c>
      <c r="C77" s="2">
        <v>12648.753729627577</v>
      </c>
      <c r="D77" s="2">
        <f aca="true" t="shared" si="2" ref="D77:D83">SUM(B77:C77)</f>
        <v>24692.914533442978</v>
      </c>
    </row>
    <row r="78" spans="1:4" s="53" customFormat="1" ht="12" customHeight="1">
      <c r="A78" s="31" t="s">
        <v>81</v>
      </c>
      <c r="B78" s="2">
        <v>29876.51166101695</v>
      </c>
      <c r="C78" s="2">
        <v>32864.16282711865</v>
      </c>
      <c r="D78" s="2">
        <v>62740.6744881356</v>
      </c>
    </row>
    <row r="79" spans="1:4" s="50" customFormat="1" ht="12.75" customHeight="1">
      <c r="A79" s="28" t="s">
        <v>22</v>
      </c>
      <c r="B79" s="2">
        <f>B36+B43+B44+B77+B78</f>
        <v>157615.67246483234</v>
      </c>
      <c r="C79" s="2">
        <f>C36+C43+C44+C77+C78</f>
        <v>181362.91655674623</v>
      </c>
      <c r="D79" s="2">
        <f>D36+D43+D44+D77+D78</f>
        <v>338978.5890215786</v>
      </c>
    </row>
    <row r="80" spans="1:4" s="50" customFormat="1" ht="12.75" customHeight="1">
      <c r="A80" s="28" t="s">
        <v>79</v>
      </c>
      <c r="B80" s="2">
        <f>(B79-B36)*0.03</f>
        <v>3829.97017394497</v>
      </c>
      <c r="C80" s="2">
        <f>(C79-C36)*0.03</f>
        <v>4179.237496702387</v>
      </c>
      <c r="D80" s="2">
        <f t="shared" si="2"/>
        <v>8009.207670647357</v>
      </c>
    </row>
    <row r="81" spans="1:5" s="54" customFormat="1" ht="12.75" customHeight="1">
      <c r="A81" s="28" t="s">
        <v>23</v>
      </c>
      <c r="B81" s="2">
        <f>B79+B80</f>
        <v>161445.64263877732</v>
      </c>
      <c r="C81" s="2">
        <f>C79+C80</f>
        <v>185542.1540534486</v>
      </c>
      <c r="D81" s="2">
        <f t="shared" si="2"/>
        <v>346987.79669222597</v>
      </c>
      <c r="E81" s="61"/>
    </row>
    <row r="82" spans="1:5" s="50" customFormat="1" ht="12.75" customHeight="1">
      <c r="A82" s="16" t="s">
        <v>24</v>
      </c>
      <c r="B82" s="4">
        <f>B81*0.18</f>
        <v>29060.215674979918</v>
      </c>
      <c r="C82" s="4">
        <f>C81*0.18</f>
        <v>33397.58772962075</v>
      </c>
      <c r="D82" s="4">
        <f t="shared" si="2"/>
        <v>62457.803404600665</v>
      </c>
      <c r="E82" s="62"/>
    </row>
    <row r="83" spans="1:4" s="50" customFormat="1" ht="12.75" customHeight="1">
      <c r="A83" s="29" t="s">
        <v>80</v>
      </c>
      <c r="B83" s="2">
        <f>B82+B81</f>
        <v>190505.85831375723</v>
      </c>
      <c r="C83" s="2">
        <f>C82+C81</f>
        <v>218939.74178306936</v>
      </c>
      <c r="D83" s="2">
        <f t="shared" si="2"/>
        <v>409445.60009682656</v>
      </c>
    </row>
  </sheetData>
  <mergeCells count="2">
    <mergeCell ref="A2:D2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dcterms:created xsi:type="dcterms:W3CDTF">2012-02-13T06:57:06Z</dcterms:created>
  <dcterms:modified xsi:type="dcterms:W3CDTF">2012-08-15T09:23:18Z</dcterms:modified>
  <cp:category/>
  <cp:version/>
  <cp:contentType/>
  <cp:contentStatus/>
</cp:coreProperties>
</file>