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П О 13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<sst xmlns="http://schemas.openxmlformats.org/spreadsheetml/2006/main" count="36" uniqueCount="35">
  <si>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СМЕТА</t>
  </si>
  <si>
    <t xml:space="preserve"> стоимости работ по содержанию и ремонту общедомового имущества  на 2012 год</t>
  </si>
  <si>
    <t>Адрес</t>
  </si>
  <si>
    <t>Статьи доходов</t>
  </si>
  <si>
    <t>Ожидаемое начисление населению</t>
  </si>
  <si>
    <t>Итого ожидаемое начисление</t>
  </si>
  <si>
    <t>Статьи расходов</t>
  </si>
  <si>
    <t>1. Расходы по текущему ремонту и набору работ:</t>
  </si>
  <si>
    <t>Очистка кровли, козырьков от снега</t>
  </si>
  <si>
    <t xml:space="preserve">Общестроительные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</si>
  <si>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</si>
  <si>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</si>
  <si>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</si>
  <si>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</si>
  <si>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</si>
  <si>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</si>
  <si>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</si>
  <si>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</si>
  <si>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</si>
  <si>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</si>
  <si>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</si>
  <si>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</t>
  </si>
  <si>
    <t>Итого себестоимость</t>
  </si>
  <si>
    <t xml:space="preserve">Прочие расходы </t>
  </si>
  <si>
    <t>Итого стоимость услуг без НДС</t>
  </si>
  <si>
    <t>НДС 18%</t>
  </si>
  <si>
    <t>Стоимость услуг по содержанию и ремонту жилья с НДС</t>
  </si>
  <si>
    <t>сумма, руб.</t>
  </si>
  <si>
    <t xml:space="preserve">Электромонтажные работы </t>
  </si>
  <si>
    <t>Пр. Октября, 13/1</t>
  </si>
  <si>
    <t>с 01.01 2012г</t>
  </si>
  <si>
    <t>с01.07.2012г</t>
  </si>
  <si>
    <t>Итого</t>
  </si>
  <si>
    <t xml:space="preserve">Сальдо на 01.11.2011 года </t>
  </si>
  <si>
    <t>Обследование дымоходов и вентканалов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</si>
</sst>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0&quot;%&quot;"/>
    <numFmt numFmtId="189" formatCode="_-* #,##0_р_._-;\-* #,##0_р_._-;_-* &quot;-&quot;??_р_._-;_-@_-"/>
  </numFmts>
  <fonts count="12">
    <font>
      <sz val="10"/>
      <name val="Arial Cyr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4" fillId="0" borderId="1" xfId="0" applyNumberFormat="1" applyFont="1" applyFill="1" applyBorder="1" applyAlignment="1">
      <alignment horizontal="left" wrapText="1"/>
    </xf>
    <xf numFmtId="1" fontId="7" fillId="0" borderId="1" xfId="17" applyNumberFormat="1" applyFont="1" applyFill="1" applyBorder="1" applyAlignment="1">
      <alignment vertical="top"/>
      <protection/>
    </xf>
    <xf numFmtId="0" fontId="1" fillId="0" borderId="0" xfId="18" applyFont="1" applyFill="1" applyAlignment="1">
      <alignment horizontal="center" vertical="top" wrapText="1"/>
      <protection/>
    </xf>
    <xf numFmtId="0" fontId="8" fillId="0" borderId="0" xfId="18" applyAlignment="1">
      <alignment horizontal="center"/>
      <protection/>
    </xf>
    <xf numFmtId="0" fontId="2" fillId="0" borderId="0" xfId="18" applyFont="1" applyFill="1" applyAlignment="1">
      <alignment horizontal="center" vertical="top" wrapText="1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1" fontId="4" fillId="2" borderId="1" xfId="18" applyNumberFormat="1" applyFont="1" applyFill="1" applyBorder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8" fillId="2" borderId="0" xfId="18" applyFill="1" applyAlignment="1">
      <alignment horizontal="center"/>
      <protection/>
    </xf>
    <xf numFmtId="0" fontId="8" fillId="2" borderId="1" xfId="18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 vertical="top"/>
      <protection/>
    </xf>
    <xf numFmtId="0" fontId="5" fillId="0" borderId="1" xfId="18" applyFont="1" applyFill="1" applyBorder="1" applyAlignment="1">
      <alignment horizontal="center"/>
      <protection/>
    </xf>
    <xf numFmtId="1" fontId="6" fillId="0" borderId="1" xfId="18" applyNumberFormat="1" applyFont="1" applyFill="1" applyBorder="1" applyAlignment="1">
      <alignment horizontal="center" vertical="top"/>
      <protection/>
    </xf>
    <xf numFmtId="1" fontId="3" fillId="2" borderId="1" xfId="18" applyNumberFormat="1" applyFont="1" applyFill="1" applyBorder="1" applyAlignment="1">
      <alignment horizontal="center"/>
      <protection/>
    </xf>
    <xf numFmtId="1" fontId="4" fillId="0" borderId="1" xfId="18" applyNumberFormat="1" applyFont="1" applyFill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1" fontId="4" fillId="0" borderId="1" xfId="18" applyNumberFormat="1" applyFont="1" applyFill="1" applyBorder="1" applyAlignment="1">
      <alignment horizontal="center" vertical="top"/>
      <protection/>
    </xf>
    <xf numFmtId="2" fontId="10" fillId="2" borderId="1" xfId="18" applyNumberFormat="1" applyFont="1" applyFill="1" applyBorder="1" applyAlignment="1">
      <alignment horizontal="center"/>
      <protection/>
    </xf>
    <xf numFmtId="1" fontId="4" fillId="0" borderId="1" xfId="18" applyNumberFormat="1" applyFont="1" applyFill="1" applyBorder="1" applyAlignment="1">
      <alignment horizontal="left" vertical="top"/>
      <protection/>
    </xf>
    <xf numFmtId="1" fontId="2" fillId="2" borderId="1" xfId="18" applyNumberFormat="1" applyFont="1" applyFill="1" applyBorder="1" applyAlignment="1">
      <alignment horizontal="center"/>
      <protection/>
    </xf>
    <xf numFmtId="1" fontId="9" fillId="2" borderId="1" xfId="18" applyNumberFormat="1" applyFont="1" applyFill="1" applyBorder="1" applyAlignment="1">
      <alignment horizontal="center"/>
      <protection/>
    </xf>
    <xf numFmtId="1" fontId="7" fillId="0" borderId="1" xfId="18" applyNumberFormat="1" applyFont="1" applyFill="1" applyBorder="1" applyAlignment="1">
      <alignment horizontal="center" vertical="top" wrapText="1"/>
      <protection/>
    </xf>
    <xf numFmtId="1" fontId="9" fillId="0" borderId="1" xfId="18" applyNumberFormat="1" applyFont="1" applyFill="1" applyBorder="1" applyAlignment="1">
      <alignment horizontal="center"/>
      <protection/>
    </xf>
    <xf numFmtId="0" fontId="8" fillId="0" borderId="0" xfId="18" applyFill="1" applyAlignment="1">
      <alignment horizontal="center"/>
      <protection/>
    </xf>
    <xf numFmtId="1" fontId="7" fillId="0" borderId="1" xfId="18" applyNumberFormat="1" applyFont="1" applyFill="1" applyBorder="1" applyAlignment="1">
      <alignment horizontal="center"/>
      <protection/>
    </xf>
    <xf numFmtId="1" fontId="7" fillId="0" borderId="1" xfId="18" applyNumberFormat="1" applyFont="1" applyFill="1" applyBorder="1" applyAlignment="1">
      <alignment horizontal="left" vertical="top" wrapText="1"/>
      <protection/>
    </xf>
    <xf numFmtId="0" fontId="3" fillId="0" borderId="0" xfId="18" applyFont="1" applyAlignment="1">
      <alignment horizontal="center"/>
      <protection/>
    </xf>
    <xf numFmtId="1" fontId="11" fillId="2" borderId="1" xfId="18" applyNumberFormat="1" applyFont="1" applyFill="1" applyBorder="1" applyAlignment="1">
      <alignment horizontal="center"/>
      <protection/>
    </xf>
    <xf numFmtId="1" fontId="6" fillId="0" borderId="1" xfId="18" applyNumberFormat="1" applyFont="1" applyFill="1" applyBorder="1" applyAlignment="1">
      <alignment horizontal="center"/>
      <protection/>
    </xf>
    <xf numFmtId="1" fontId="6" fillId="0" borderId="1" xfId="18" applyNumberFormat="1" applyFont="1" applyFill="1" applyBorder="1" applyAlignment="1">
      <alignment horizontal="left" vertical="top"/>
      <protection/>
    </xf>
    <xf numFmtId="1" fontId="7" fillId="0" borderId="1" xfId="18" applyNumberFormat="1" applyFont="1" applyFill="1" applyBorder="1" applyAlignment="1">
      <alignment horizontal="left" vertical="top"/>
      <protection/>
    </xf>
    <xf numFmtId="0" fontId="8" fillId="3" borderId="0" xfId="18" applyFill="1" applyAlignment="1">
      <alignment horizontal="center"/>
      <protection/>
    </xf>
    <xf numFmtId="0" fontId="9" fillId="0" borderId="0" xfId="18" applyFont="1" applyFill="1" applyAlignment="1">
      <alignment horizontal="left" vertical="top" wrapText="1"/>
      <protection/>
    </xf>
    <xf numFmtId="0" fontId="4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 vertical="top"/>
      <protection/>
    </xf>
    <xf numFmtId="1" fontId="4" fillId="0" borderId="1" xfId="18" applyNumberFormat="1" applyFont="1" applyFill="1" applyBorder="1" applyAlignment="1">
      <alignment horizontal="left" vertical="top" wrapText="1"/>
      <protection/>
    </xf>
    <xf numFmtId="0" fontId="4" fillId="0" borderId="1" xfId="18" applyFont="1" applyFill="1" applyBorder="1" applyAlignment="1">
      <alignment horizontal="left" vertical="top"/>
      <protection/>
    </xf>
    <xf numFmtId="0" fontId="6" fillId="0" borderId="1" xfId="18" applyFont="1" applyFill="1" applyBorder="1" applyAlignment="1">
      <alignment horizontal="left" vertical="top"/>
      <protection/>
    </xf>
    <xf numFmtId="1" fontId="4" fillId="0" borderId="1" xfId="18" applyNumberFormat="1" applyFont="1" applyFill="1" applyBorder="1" applyAlignment="1">
      <alignment horizontal="left"/>
      <protection/>
    </xf>
    <xf numFmtId="1" fontId="4" fillId="0" borderId="1" xfId="18" applyNumberFormat="1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2012   по ООО ЖЭУ 38 для жильцов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38\&#1057;&#1052;&#1045;&#1058;&#1040;%202012%20%20%20&#1087;&#1086;%20&#1054;&#1054;&#1054;%20&#1046;&#1069;&#1059;%2038%20&#1076;&#1083;&#1103;%20&#1078;&#1080;&#1083;&#1100;&#1094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2"/>
      <sheetName val="новое 2"/>
      <sheetName val="нов 1"/>
      <sheetName val="с х 36"/>
      <sheetName val="с х 36-1"/>
      <sheetName val="сх 38"/>
      <sheetName val="с х 42"/>
      <sheetName val="с х 42-1"/>
      <sheetName val="С х 44"/>
      <sheetName val="Ст Х 45"/>
      <sheetName val="Ст Х 46"/>
      <sheetName val="Ст Х 47"/>
      <sheetName val="Ст Х 49-2"/>
      <sheetName val="Ст Х 53-1"/>
      <sheetName val="Ст Х 53-2"/>
      <sheetName val="Ст Х 55"/>
      <sheetName val="Ст Х 59"/>
      <sheetName val="Р З 4"/>
      <sheetName val="Р З 6"/>
      <sheetName val="П О 5а"/>
      <sheetName val="П О 5-1"/>
      <sheetName val="П О 7"/>
      <sheetName val="П О 11"/>
      <sheetName val="П О 11-1"/>
      <sheetName val="П О 11-2"/>
      <sheetName val="П О 13-1"/>
      <sheetName val="П О 15-1"/>
      <sheetName val="П О 21-2"/>
      <sheetName val="П О 21-3"/>
      <sheetName val="П О 21-4"/>
      <sheetName val="П О 21-5"/>
      <sheetName val="Баб 17а"/>
      <sheetName val="Добр7-2"/>
      <sheetName val="Добр 7-3"/>
      <sheetName val="Добр 7-4"/>
      <sheetName val="Ст Х 34 -1"/>
      <sheetName val="П о 13"/>
      <sheetName val="Лев 8"/>
      <sheetName val="П О 3"/>
      <sheetName val="Лев 6"/>
      <sheetName val="Лев 2"/>
      <sheetName val="П О 3-1"/>
      <sheetName val="М Гр 16"/>
      <sheetName val="с х 34"/>
      <sheetName val="Ст Х 40"/>
      <sheetName val="Ст Х 48"/>
      <sheetName val="Ст Х 50"/>
      <sheetName val="Ст Х 53"/>
      <sheetName val="П О 15"/>
      <sheetName val="П О 21"/>
      <sheetName val="П О 21-1"/>
      <sheetName val="Р З 8"/>
      <sheetName val="Р З 8-1"/>
      <sheetName val="П О 7-1"/>
      <sheetName val="П О 11-3"/>
      <sheetName val="Баб 19"/>
      <sheetName val="Баб 52"/>
      <sheetName val="Дачн 4"/>
      <sheetName val="Дач 6"/>
      <sheetName val="Левч 4"/>
      <sheetName val="Лист1"/>
      <sheetName val="П О 5"/>
      <sheetName val="Лист2"/>
      <sheetName val="П О 9"/>
      <sheetName val="С Х 41"/>
      <sheetName val="Ст Х41-1"/>
      <sheetName val="Лист3"/>
      <sheetName val="С Х 49"/>
      <sheetName val="Ст Х 49-1"/>
      <sheetName val="Ст Х 51"/>
      <sheetName val="Лист4"/>
      <sheetName val="Ст Х57"/>
      <sheetName val="св нов"/>
      <sheetName val="т характ"/>
      <sheetName val="дымох"/>
      <sheetName val="дезост"/>
      <sheetName val="швы"/>
      <sheetName val="замер"/>
      <sheetName val="аппз ремонт"/>
      <sheetName val="двери"/>
      <sheetName val="нас ст"/>
      <sheetName val="обсл ИТП"/>
      <sheetName val="пов вод"/>
      <sheetName val="лифты"/>
      <sheetName val="то лифт бол 25 лет"/>
      <sheetName val="осв лифт"/>
      <sheetName val="тариф"/>
      <sheetName val="вдго"/>
      <sheetName val="тех хар"/>
    </sheetNames>
    <sheetDataSet>
      <sheetData sheetId="2">
        <row r="5">
          <cell r="AA5" t="str">
            <v>Пр. Октября, 13/1</v>
          </cell>
        </row>
        <row r="42">
          <cell r="AA42">
            <v>106923</v>
          </cell>
        </row>
        <row r="96">
          <cell r="AA96">
            <v>16673.06398305085</v>
          </cell>
        </row>
        <row r="125">
          <cell r="AA125">
            <v>30590.24</v>
          </cell>
        </row>
        <row r="127">
          <cell r="AA127">
            <v>15513.220338983054</v>
          </cell>
        </row>
        <row r="141">
          <cell r="AA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3">
      <selection activeCell="A22" sqref="A22"/>
    </sheetView>
  </sheetViews>
  <sheetFormatPr defaultColWidth="9.00390625" defaultRowHeight="12.75"/>
  <cols>
    <col min="1" max="1" width="59.875" style="33" customWidth="1"/>
    <col min="2" max="2" width="12.25390625" style="24" customWidth="1"/>
    <col min="3" max="3" width="11.125" style="24" customWidth="1"/>
    <col min="4" max="4" width="10.375" style="24" customWidth="1"/>
    <col min="5" max="5" width="12.75390625" style="4" hidden="1" customWidth="1"/>
    <col min="6" max="16384" width="9.125" style="4" customWidth="1"/>
  </cols>
  <sheetData>
    <row r="1" ht="12.75">
      <c r="A1" s="3"/>
    </row>
    <row r="2" ht="12.75">
      <c r="A2" s="5" t="s">
        <v>0</v>
      </c>
    </row>
    <row r="3" ht="24">
      <c r="A3" s="5" t="s">
        <v>1</v>
      </c>
    </row>
    <row r="4" ht="12.75">
      <c r="A4" s="6"/>
    </row>
    <row r="5" spans="1:5" s="8" customFormat="1" ht="11.25">
      <c r="A5" s="34" t="s">
        <v>2</v>
      </c>
      <c r="B5" s="40" t="s">
        <v>29</v>
      </c>
      <c r="C5" s="40"/>
      <c r="D5" s="40"/>
      <c r="E5" s="7" t="str">
        <f>'[1]2'!AA5</f>
        <v>Пр. Октября, 13/1</v>
      </c>
    </row>
    <row r="6" spans="1:5" s="8" customFormat="1" ht="11.25">
      <c r="A6" s="34"/>
      <c r="B6" s="15" t="s">
        <v>30</v>
      </c>
      <c r="C6" s="15" t="s">
        <v>31</v>
      </c>
      <c r="D6" s="15" t="s">
        <v>32</v>
      </c>
      <c r="E6" s="7"/>
    </row>
    <row r="7" spans="1:5" ht="12.75">
      <c r="A7" s="11" t="s">
        <v>3</v>
      </c>
      <c r="B7" s="11"/>
      <c r="C7" s="11"/>
      <c r="D7" s="12" t="s">
        <v>27</v>
      </c>
      <c r="E7" s="10"/>
    </row>
    <row r="8" spans="1:5" ht="12.75">
      <c r="A8" s="30" t="s">
        <v>4</v>
      </c>
      <c r="B8" s="15">
        <v>207687.48</v>
      </c>
      <c r="C8" s="15">
        <v>228456.228</v>
      </c>
      <c r="D8" s="13">
        <v>436143.708</v>
      </c>
      <c r="E8" s="14" t="e">
        <f>(#REF!*#REF!*6)+((#REF!*#REF!*6)*1.1)</f>
        <v>#REF!</v>
      </c>
    </row>
    <row r="9" spans="1:5" s="16" customFormat="1" ht="12.75">
      <c r="A9" s="35" t="s">
        <v>5</v>
      </c>
      <c r="B9" s="15">
        <v>207687.48</v>
      </c>
      <c r="C9" s="15">
        <v>228456.228</v>
      </c>
      <c r="D9" s="13">
        <v>436143.708</v>
      </c>
      <c r="E9" s="14" t="e">
        <f>E8+#REF!+#REF!</f>
        <v>#REF!</v>
      </c>
    </row>
    <row r="10" spans="1:5" ht="12.75">
      <c r="A10" s="11" t="s">
        <v>6</v>
      </c>
      <c r="B10" s="11"/>
      <c r="C10" s="11"/>
      <c r="D10" s="12" t="s">
        <v>27</v>
      </c>
      <c r="E10" s="10"/>
    </row>
    <row r="11" spans="1:5" ht="12.75">
      <c r="A11" s="19" t="s">
        <v>33</v>
      </c>
      <c r="B11" s="17">
        <v>38461.5</v>
      </c>
      <c r="C11" s="17">
        <v>38461.5</v>
      </c>
      <c r="D11" s="13">
        <v>76923</v>
      </c>
      <c r="E11" s="18">
        <f>'[1]2'!AA42-30000</f>
        <v>76923</v>
      </c>
    </row>
    <row r="12" spans="1:5" ht="12.75">
      <c r="A12" s="19" t="s">
        <v>7</v>
      </c>
      <c r="B12" s="15">
        <v>116820.25233050848</v>
      </c>
      <c r="C12" s="15">
        <v>125680.03199152542</v>
      </c>
      <c r="D12" s="15">
        <v>242500.2843220339</v>
      </c>
      <c r="E12" s="20">
        <f>SUM(E13:E17)</f>
        <v>62776.5243220339</v>
      </c>
    </row>
    <row r="13" spans="1:5" ht="12.75">
      <c r="A13" s="26" t="s">
        <v>8</v>
      </c>
      <c r="B13" s="22">
        <v>8336.531991525426</v>
      </c>
      <c r="C13" s="22">
        <v>8336.531991525426</v>
      </c>
      <c r="D13" s="13">
        <v>16673.06398305085</v>
      </c>
      <c r="E13" s="21">
        <f>'[1]2'!AA96</f>
        <v>16673.06398305085</v>
      </c>
    </row>
    <row r="14" spans="1:5" ht="12.75">
      <c r="A14" s="26" t="s">
        <v>9</v>
      </c>
      <c r="B14" s="22">
        <v>29400</v>
      </c>
      <c r="C14" s="22">
        <v>24700</v>
      </c>
      <c r="D14" s="13">
        <v>54100</v>
      </c>
      <c r="E14" s="21">
        <f>'[1]2'!AA97+'[1]2'!AA98+'[1]2'!AA99+'[1]2'!AA100+'[1]2'!AA105+'[1]2'!AA103+'[1]2'!AA101+'[1]2'!AA104</f>
        <v>0</v>
      </c>
    </row>
    <row r="15" spans="1:5" s="24" customFormat="1" ht="12.75">
      <c r="A15" s="26" t="s">
        <v>28</v>
      </c>
      <c r="B15" s="22">
        <v>18700</v>
      </c>
      <c r="C15" s="22">
        <v>30590</v>
      </c>
      <c r="D15" s="13">
        <v>49290</v>
      </c>
      <c r="E15" s="23">
        <f>'[1]2'!AA125</f>
        <v>30590.24</v>
      </c>
    </row>
    <row r="16" spans="1:5" ht="12.75">
      <c r="A16" s="26" t="s">
        <v>10</v>
      </c>
      <c r="B16" s="22">
        <v>24783.720338983054</v>
      </c>
      <c r="C16" s="22">
        <v>33500</v>
      </c>
      <c r="D16" s="13">
        <v>58283.720338983054</v>
      </c>
      <c r="E16" s="21">
        <f>'[1]2'!AA122+'[1]2'!AA124+'[1]2'!AA127</f>
        <v>15513.220338983054</v>
      </c>
    </row>
    <row r="17" spans="1:5" ht="12.75">
      <c r="A17" s="26" t="s">
        <v>11</v>
      </c>
      <c r="B17" s="22">
        <v>35600</v>
      </c>
      <c r="C17" s="22">
        <v>28553.5</v>
      </c>
      <c r="D17" s="13">
        <v>64153.5</v>
      </c>
      <c r="E17" s="21">
        <f>'[1]2'!AA141</f>
        <v>0</v>
      </c>
    </row>
    <row r="18" spans="1:5" s="27" customFormat="1" ht="22.5">
      <c r="A18" s="36" t="s">
        <v>12</v>
      </c>
      <c r="B18" s="15">
        <v>14932.108593169412</v>
      </c>
      <c r="C18" s="15">
        <v>16045.779252486354</v>
      </c>
      <c r="D18" s="13">
        <v>30977.887845655765</v>
      </c>
      <c r="E18" s="20" t="e">
        <f>#REF!+#REF!</f>
        <v>#REF!</v>
      </c>
    </row>
    <row r="19" spans="1:5" ht="12.75">
      <c r="A19" s="37" t="s">
        <v>13</v>
      </c>
      <c r="B19" s="25">
        <v>45597.88056887818</v>
      </c>
      <c r="C19" s="25">
        <v>50112.86532576599</v>
      </c>
      <c r="D19" s="13">
        <v>95710.74589464418</v>
      </c>
      <c r="E19" s="21" t="e">
        <f>E20+E24</f>
        <v>#REF!</v>
      </c>
    </row>
    <row r="20" spans="1:5" ht="12.75">
      <c r="A20" s="38" t="s">
        <v>14</v>
      </c>
      <c r="B20" s="25">
        <v>13997.05</v>
      </c>
      <c r="C20" s="25">
        <v>15351.951700000001</v>
      </c>
      <c r="D20" s="13">
        <v>29349.0017</v>
      </c>
      <c r="E20" s="21" t="e">
        <f>E21+E22+E23+#REF!+#REF!</f>
        <v>#REF!</v>
      </c>
    </row>
    <row r="21" spans="1:5" ht="12.75">
      <c r="A21" s="31" t="s">
        <v>15</v>
      </c>
      <c r="B21" s="25">
        <v>12786.15</v>
      </c>
      <c r="C21" s="25">
        <v>14064.765000000003</v>
      </c>
      <c r="D21" s="13">
        <v>26850.915000000005</v>
      </c>
      <c r="E21" s="21" t="e">
        <f>#REF!*#REF!*#REF!/12*#REF!</f>
        <v>#REF!</v>
      </c>
    </row>
    <row r="22" spans="1:5" ht="12.75">
      <c r="A22" s="26" t="s">
        <v>34</v>
      </c>
      <c r="B22" s="29">
        <v>1154.4</v>
      </c>
      <c r="C22" s="29">
        <v>1227.1272</v>
      </c>
      <c r="D22" s="13">
        <v>2381.5272</v>
      </c>
      <c r="E22" s="28" t="e">
        <f>#REF!+#REF!</f>
        <v>#REF!</v>
      </c>
    </row>
    <row r="23" spans="1:5" ht="12.75">
      <c r="A23" s="31" t="s">
        <v>16</v>
      </c>
      <c r="B23" s="25">
        <v>56.5</v>
      </c>
      <c r="C23" s="25">
        <v>60.0595</v>
      </c>
      <c r="D23" s="13">
        <v>116.5595</v>
      </c>
      <c r="E23" s="21" t="e">
        <f>#REF!+#REF!</f>
        <v>#REF!</v>
      </c>
    </row>
    <row r="24" spans="1:5" ht="12.75">
      <c r="A24" s="38" t="s">
        <v>17</v>
      </c>
      <c r="B24" s="25">
        <v>31600.830568878177</v>
      </c>
      <c r="C24" s="25">
        <v>34760.91362576599</v>
      </c>
      <c r="D24" s="25">
        <v>66361.74419464417</v>
      </c>
      <c r="E24" s="21" t="e">
        <f>E25+#REF!+#REF!+E26</f>
        <v>#REF!</v>
      </c>
    </row>
    <row r="25" spans="1:5" ht="12.75">
      <c r="A25" s="31" t="s">
        <v>18</v>
      </c>
      <c r="B25" s="29">
        <v>25268.190568878177</v>
      </c>
      <c r="C25" s="29">
        <v>27795.009625765993</v>
      </c>
      <c r="D25" s="13">
        <v>53063.200194644174</v>
      </c>
      <c r="E25" s="28" t="e">
        <f>#REF!+#REF!+#REF!</f>
        <v>#REF!</v>
      </c>
    </row>
    <row r="26" spans="1:5" ht="12.75">
      <c r="A26" s="31" t="s">
        <v>19</v>
      </c>
      <c r="B26" s="25">
        <v>6332.64</v>
      </c>
      <c r="C26" s="25">
        <v>6965.9039999999995</v>
      </c>
      <c r="D26" s="13">
        <v>13298.544</v>
      </c>
      <c r="E26" s="21" t="e">
        <f>#REF!*#REF!*#REF!</f>
        <v>#REF!</v>
      </c>
    </row>
    <row r="27" spans="1:5" ht="12.75">
      <c r="A27" s="39" t="s">
        <v>20</v>
      </c>
      <c r="B27" s="25">
        <v>6752.53087160352</v>
      </c>
      <c r="C27" s="25">
        <v>7427.783958763871</v>
      </c>
      <c r="D27" s="13">
        <v>14180.314830367392</v>
      </c>
      <c r="E27" s="21" t="e">
        <f>((E18-#REF!)+E24)*(15.8%)</f>
        <v>#REF!</v>
      </c>
    </row>
    <row r="28" spans="1:5" ht="22.5">
      <c r="A28" s="1" t="s">
        <v>21</v>
      </c>
      <c r="B28" s="15">
        <v>21824.786033898305</v>
      </c>
      <c r="C28" s="15">
        <v>24007.264637288135</v>
      </c>
      <c r="D28" s="15">
        <v>45832.050671186444</v>
      </c>
      <c r="E28" s="21"/>
    </row>
    <row r="29" spans="1:5" s="32" customFormat="1" ht="12.75">
      <c r="A29" s="19" t="s">
        <v>22</v>
      </c>
      <c r="B29" s="15">
        <v>205927.5583980579</v>
      </c>
      <c r="C29" s="15">
        <v>223273.72516582976</v>
      </c>
      <c r="D29" s="15">
        <v>429201.2835638877</v>
      </c>
      <c r="E29" s="20" t="e">
        <f>E12+E18+E19+E27+#REF!+#REF!+#REF!</f>
        <v>#REF!</v>
      </c>
    </row>
    <row r="30" spans="1:5" s="32" customFormat="1" ht="12.75">
      <c r="A30" s="2" t="s">
        <v>23</v>
      </c>
      <c r="B30" s="15">
        <v>2673.219182026483</v>
      </c>
      <c r="C30" s="15">
        <v>2927.8107952291302</v>
      </c>
      <c r="D30" s="13">
        <v>5601.029977255614</v>
      </c>
      <c r="E30" s="20" t="e">
        <f>(E29-E12)*3%</f>
        <v>#REF!</v>
      </c>
    </row>
    <row r="31" spans="1:5" ht="12.75">
      <c r="A31" s="19" t="s">
        <v>24</v>
      </c>
      <c r="B31" s="15">
        <v>208600.7775800844</v>
      </c>
      <c r="C31" s="15">
        <v>226201.5359610589</v>
      </c>
      <c r="D31" s="13">
        <v>434802.3135411433</v>
      </c>
      <c r="E31" s="20" t="e">
        <f>E29+E30</f>
        <v>#REF!</v>
      </c>
    </row>
    <row r="32" spans="1:5" ht="12.75">
      <c r="A32" s="31" t="s">
        <v>25</v>
      </c>
      <c r="B32" s="15">
        <v>37548.13996441519</v>
      </c>
      <c r="C32" s="15">
        <v>40716.2764729906</v>
      </c>
      <c r="D32" s="13">
        <v>78264.41643740579</v>
      </c>
      <c r="E32" s="20" t="e">
        <f>E31*0.18</f>
        <v>#REF!</v>
      </c>
    </row>
    <row r="33" spans="1:5" s="9" customFormat="1" ht="12.75">
      <c r="A33" s="19" t="s">
        <v>26</v>
      </c>
      <c r="B33" s="15">
        <v>246148.9175444996</v>
      </c>
      <c r="C33" s="15">
        <v>266917.8124340495</v>
      </c>
      <c r="D33" s="13">
        <v>513066.72997854906</v>
      </c>
      <c r="E33" s="20" t="e">
        <f>E31+E32</f>
        <v>#REF!</v>
      </c>
    </row>
  </sheetData>
  <mergeCells count="1">
    <mergeCell ref="B5:D5"/>
  </mergeCells>
  <printOptions/>
  <pageMargins left="0.75" right="0.21" top="0.16" bottom="0.1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dcterms:created xsi:type="dcterms:W3CDTF">2012-02-13T05:54:53Z</dcterms:created>
  <dcterms:modified xsi:type="dcterms:W3CDTF">2012-07-26T12:20:25Z</dcterms:modified>
  <cp:category/>
  <cp:version/>
  <cp:contentType/>
  <cp:contentStatus/>
</cp:coreProperties>
</file>